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40" windowHeight="8385" activeTab="0"/>
  </bookViews>
  <sheets>
    <sheet name="Diseño" sheetId="1" r:id="rId1"/>
  </sheets>
  <definedNames>
    <definedName name="_xlnm.Print_Area" localSheetId="0">'Diseño'!$A$1:$P$118</definedName>
  </definedNames>
  <calcPr fullCalcOnLoad="1"/>
</workbook>
</file>

<file path=xl/comments1.xml><?xml version="1.0" encoding="utf-8"?>
<comments xmlns="http://schemas.openxmlformats.org/spreadsheetml/2006/main">
  <authors>
    <author>Walter Rios E.</author>
    <author>Walter</author>
    <author>Administrador</author>
  </authors>
  <commentList>
    <comment ref="I32" authorId="0">
      <text>
        <r>
          <rPr>
            <b/>
            <sz val="8"/>
            <rFont val="Tahoma"/>
            <family val="2"/>
          </rPr>
          <t>Walter Rios E.:</t>
        </r>
        <r>
          <rPr>
            <sz val="8"/>
            <rFont val="Tahoma"/>
            <family val="2"/>
          </rPr>
          <t xml:space="preserve">
Datos reportados por el programa</t>
        </r>
      </text>
    </comment>
    <comment ref="I25" authorId="0">
      <text>
        <r>
          <rPr>
            <b/>
            <sz val="8"/>
            <rFont val="Tahoma"/>
            <family val="2"/>
          </rPr>
          <t>Walter Rios E.:</t>
        </r>
        <r>
          <rPr>
            <sz val="8"/>
            <rFont val="Tahoma"/>
            <family val="2"/>
          </rPr>
          <t xml:space="preserve">
Se recomienda 1.5 a 2.0</t>
        </r>
      </text>
    </comment>
    <comment ref="P8" authorId="1">
      <text>
        <r>
          <rPr>
            <b/>
            <sz val="9"/>
            <rFont val="Tahoma"/>
            <family val="2"/>
          </rPr>
          <t>Longitud de cada tramo, permitido maximo para 1000 tramos</t>
        </r>
      </text>
    </comment>
    <comment ref="Q8" authorId="1">
      <text>
        <r>
          <rPr>
            <b/>
            <sz val="9"/>
            <rFont val="Tahoma"/>
            <family val="2"/>
          </rPr>
          <t>Pendiente en %</t>
        </r>
      </text>
    </comment>
    <comment ref="R8" authorId="1">
      <text>
        <r>
          <rPr>
            <b/>
            <sz val="9"/>
            <rFont val="Tahoma"/>
            <family val="2"/>
          </rPr>
          <t>Numero de particiones, se recomienda 10</t>
        </r>
      </text>
    </comment>
    <comment ref="S8" authorId="1">
      <text>
        <r>
          <rPr>
            <b/>
            <sz val="9"/>
            <rFont val="Tahoma"/>
            <family val="2"/>
          </rPr>
          <t>Valor reportado por el programa</t>
        </r>
      </text>
    </comment>
    <comment ref="P18" authorId="2">
      <text>
        <r>
          <rPr>
            <b/>
            <sz val="9"/>
            <rFont val="Tahoma"/>
            <family val="2"/>
          </rPr>
          <t>El programa puede calcular hasta 1000 tramos de pendiente</t>
        </r>
      </text>
    </comment>
  </commentList>
</comments>
</file>

<file path=xl/sharedStrings.xml><?xml version="1.0" encoding="utf-8"?>
<sst xmlns="http://schemas.openxmlformats.org/spreadsheetml/2006/main" count="142" uniqueCount="115">
  <si>
    <t>Yo</t>
  </si>
  <si>
    <t>Y1</t>
  </si>
  <si>
    <t>Y2</t>
  </si>
  <si>
    <t>Y3</t>
  </si>
  <si>
    <t>m</t>
  </si>
  <si>
    <t>Po</t>
  </si>
  <si>
    <t>P1</t>
  </si>
  <si>
    <t>P3</t>
  </si>
  <si>
    <t>Y</t>
  </si>
  <si>
    <t>V</t>
  </si>
  <si>
    <t>(m)</t>
  </si>
  <si>
    <t>(m/s)</t>
  </si>
  <si>
    <t>Velocidad</t>
  </si>
  <si>
    <t>1)</t>
  </si>
  <si>
    <t>2)</t>
  </si>
  <si>
    <t>3)</t>
  </si>
  <si>
    <t>Pendiente</t>
  </si>
  <si>
    <t>4)</t>
  </si>
  <si>
    <t>5)</t>
  </si>
  <si>
    <t>CALCULOS</t>
  </si>
  <si>
    <t>Coeficiente de rugosidad</t>
  </si>
  <si>
    <t>n</t>
  </si>
  <si>
    <t>Cálculo de la longitud de poza</t>
  </si>
  <si>
    <t>PROYECTO:</t>
  </si>
  <si>
    <t xml:space="preserve">PROGRESIVA </t>
  </si>
  <si>
    <t>Talud</t>
  </si>
  <si>
    <t>Z</t>
  </si>
  <si>
    <t>E</t>
  </si>
  <si>
    <t>Pc</t>
  </si>
  <si>
    <t>Cálculo de los tirantes de escurrimiento en la rápida</t>
  </si>
  <si>
    <t>Se aplica el teorema de bernullí, mediante el metodo de incrementos finitos</t>
  </si>
  <si>
    <r>
      <t xml:space="preserve"> </t>
    </r>
    <r>
      <rPr>
        <sz val="10"/>
        <rFont val="Symbol"/>
        <family val="1"/>
      </rPr>
      <t>D</t>
    </r>
    <r>
      <rPr>
        <sz val="10"/>
        <rFont val="Arial"/>
        <family val="0"/>
      </rPr>
      <t>L</t>
    </r>
  </si>
  <si>
    <r>
      <t xml:space="preserve"> </t>
    </r>
    <r>
      <rPr>
        <sz val="10"/>
        <rFont val="Symbol"/>
        <family val="1"/>
      </rPr>
      <t>D</t>
    </r>
    <r>
      <rPr>
        <sz val="10"/>
        <rFont val="Arial"/>
        <family val="0"/>
      </rPr>
      <t>h1</t>
    </r>
  </si>
  <si>
    <r>
      <t>V2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/2g</t>
    </r>
  </si>
  <si>
    <r>
      <t>V1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/2g</t>
    </r>
  </si>
  <si>
    <r>
      <t>hf=(n*V/R</t>
    </r>
    <r>
      <rPr>
        <vertAlign val="superscript"/>
        <sz val="10"/>
        <rFont val="Arial"/>
        <family val="2"/>
      </rPr>
      <t>2/3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L</t>
    </r>
  </si>
  <si>
    <t>Y1 =</t>
  </si>
  <si>
    <t>Tirante</t>
  </si>
  <si>
    <t>En la parte final del tramo de rápida se tiene:</t>
  </si>
  <si>
    <t>Y =</t>
  </si>
  <si>
    <t>A =</t>
  </si>
  <si>
    <t>V =</t>
  </si>
  <si>
    <t>m2</t>
  </si>
  <si>
    <t>m/s</t>
  </si>
  <si>
    <t>P4</t>
  </si>
  <si>
    <t>En la parte inicial del canal despues de la poza se tiene:</t>
  </si>
  <si>
    <t>para Y variable</t>
  </si>
  <si>
    <r>
      <t>para 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tirante conjugado mayor variable</t>
    </r>
  </si>
  <si>
    <t>… (E-1)</t>
  </si>
  <si>
    <t>… (E-2)</t>
  </si>
  <si>
    <t>Igualando las ecuaciones E-1  y  E-2, y resolviendo por tanteo se obtiene el tirante conjugado menor Y1</t>
  </si>
  <si>
    <t>X</t>
  </si>
  <si>
    <r>
      <t>Elevación de energía total en P3 = Cota de fondo +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/2g + Y   =</t>
    </r>
  </si>
  <si>
    <r>
      <t>- (Y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+ V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/2g)</t>
    </r>
  </si>
  <si>
    <r>
      <t>Elevación de energía total en P1 = Cota de fondo +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/2g + Y  =</t>
    </r>
  </si>
  <si>
    <r>
      <t>- (Y1 + V1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/2g)</t>
    </r>
  </si>
  <si>
    <t>Luego se determina una ecuación  H  =</t>
  </si>
  <si>
    <t>Cálculo de la profundidad de poza</t>
  </si>
  <si>
    <t>Cálculo de los tirantes conjugados Y1, Y2 en la poza</t>
  </si>
  <si>
    <t>Y2 =</t>
  </si>
  <si>
    <t>=</t>
  </si>
  <si>
    <t>Altura de colchón  =</t>
  </si>
  <si>
    <t>-</t>
  </si>
  <si>
    <t xml:space="preserve"> H =</t>
  </si>
  <si>
    <t>Para dar mayor seguridad al funcionamiento hidráulico del colchón, se considera un 40% de ahogamiento,</t>
  </si>
  <si>
    <t>por lo que la profundidad del colchón resulta.</t>
  </si>
  <si>
    <t>V2 =</t>
  </si>
  <si>
    <t>h =</t>
  </si>
  <si>
    <t xml:space="preserve">h = </t>
  </si>
  <si>
    <t>+</t>
  </si>
  <si>
    <r>
      <t>0.4(Y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+V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/2g) =</t>
    </r>
  </si>
  <si>
    <t>Lr = 6(Y2-Y1) =</t>
  </si>
  <si>
    <t>Cálculo de la trayectoria de la curva de empalme</t>
  </si>
  <si>
    <t>La curva de empalme es parabólica definido por la ecuación siguiente:</t>
  </si>
  <si>
    <t>V=</t>
  </si>
  <si>
    <t>Velocidad al princio de la curva de empalme</t>
  </si>
  <si>
    <t>S=</t>
  </si>
  <si>
    <t>Pendiente de la rápida antes de la curva de empalme</t>
  </si>
  <si>
    <t>Y=</t>
  </si>
  <si>
    <t>Reemplazando valores se tiene</t>
  </si>
  <si>
    <t>Cota</t>
  </si>
  <si>
    <t xml:space="preserve">     Pc</t>
  </si>
  <si>
    <t>X=</t>
  </si>
  <si>
    <r>
      <t>X</t>
    </r>
    <r>
      <rPr>
        <vertAlign val="superscript"/>
        <sz val="10"/>
        <rFont val="Arial"/>
        <family val="2"/>
      </rPr>
      <t>2</t>
    </r>
  </si>
  <si>
    <t>m , cota preliminar del fondo de la poza</t>
  </si>
  <si>
    <t>Cota del fondo de poza =</t>
  </si>
  <si>
    <t>Caudal a canducir  Q (l/s)</t>
  </si>
  <si>
    <t>DATOS</t>
  </si>
  <si>
    <t>Ancho de base</t>
  </si>
  <si>
    <t>P2</t>
  </si>
  <si>
    <t>B (m)</t>
  </si>
  <si>
    <t>s (%)</t>
  </si>
  <si>
    <t xml:space="preserve">      Y2</t>
  </si>
  <si>
    <t xml:space="preserve">      Yc</t>
  </si>
  <si>
    <t>Pt</t>
  </si>
  <si>
    <t>Calculando puntos intermedios desde el inicio de la curva que empalma a la poza (punto tangente Pt) se tiene:</t>
  </si>
  <si>
    <t>( Con origen de coordenadas en el punto Pt)</t>
  </si>
  <si>
    <t>La curva debe empalmar en forma tangencial a la rampa de ingreso de la poza, lo que se da a la distancia</t>
  </si>
  <si>
    <t>El punto final de la curva debe estar a la cota del nivel de aguas abajo de la poza o a una cota menor</t>
  </si>
  <si>
    <t>Donde, X = Distancia horizontal medido desde el punto Pt</t>
  </si>
  <si>
    <t>N° T</t>
  </si>
  <si>
    <t>D (m)</t>
  </si>
  <si>
    <t>S (%)</t>
  </si>
  <si>
    <t>Longitud de rapida =</t>
  </si>
  <si>
    <t>para cada uno de los tramos determinados del cuadro que empieza de la</t>
  </si>
  <si>
    <t>parte superior derecha, con datos de longitud del tramo, pendiente y el</t>
  </si>
  <si>
    <t>numero de elementos finitos por cada tramo</t>
  </si>
  <si>
    <t>esquematiza en la figura siguiente</t>
  </si>
  <si>
    <t>El esquema utilizado para un elemento finito se</t>
  </si>
  <si>
    <t>DISEÑO DE POZA DE DISIPACION N° 01</t>
  </si>
  <si>
    <t>Pc - P1</t>
  </si>
  <si>
    <t>Cota de razante en P1</t>
  </si>
  <si>
    <t>Poza</t>
  </si>
  <si>
    <t>Autor del formulario:  Ing. Walter Rios E.</t>
  </si>
  <si>
    <t>MEJORAMIENTO CANAL LA LUNA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</si>
</sst>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.&quot;\ #,##0_);\(&quot;S.&quot;\ #,##0\)"/>
    <numFmt numFmtId="173" formatCode="&quot;S.&quot;\ #,##0_);[Red]\(&quot;S.&quot;\ #,##0\)"/>
    <numFmt numFmtId="174" formatCode="&quot;S.&quot;\ #,##0.00_);\(&quot;S.&quot;\ #,##0.00\)"/>
    <numFmt numFmtId="175" formatCode="&quot;S.&quot;\ #,##0.00_);[Red]\(&quot;S.&quot;\ #,##0.00\)"/>
    <numFmt numFmtId="176" formatCode="_(&quot;S.&quot;\ * #,##0_);_(&quot;S.&quot;\ * \(#,##0\);_(&quot;S.&quot;\ * &quot;-&quot;_);_(@_)"/>
    <numFmt numFmtId="177" formatCode="_(&quot;S.&quot;\ * #,##0.00_);_(&quot;S.&quot;\ * \(#,##0.00\);_(&quot;S.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"/>
    <numFmt numFmtId="187" formatCode="0.000_)"/>
    <numFmt numFmtId="188" formatCode="0.0000_)"/>
    <numFmt numFmtId="189" formatCode="0.00000000000000"/>
    <numFmt numFmtId="190" formatCode="0.0"/>
    <numFmt numFmtId="191" formatCode="0.000000"/>
    <numFmt numFmtId="192" formatCode="0.00000"/>
    <numFmt numFmtId="193" formatCode="0.0000"/>
    <numFmt numFmtId="194" formatCode="&quot;S1=&quot;0.00"/>
    <numFmt numFmtId="195" formatCode="0.0%"/>
    <numFmt numFmtId="196" formatCode="0.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"/>
    <numFmt numFmtId="203" formatCode="General&quot;X&quot;"/>
    <numFmt numFmtId="204" formatCode="&quot;-( &quot;General&quot;X&quot;"/>
    <numFmt numFmtId="205" formatCode="&quot;-( &quot;General&quot;X+&quot;"/>
    <numFmt numFmtId="206" formatCode="0.00000&quot;X)&quot;"/>
    <numFmt numFmtId="207" formatCode="0\+000.00"/>
    <numFmt numFmtId="208" formatCode="&quot;(+ 0.00000 &quot;"/>
    <numFmt numFmtId="209" formatCode="&quot;(+&quot;\ 0.00000"/>
    <numFmt numFmtId="210" formatCode="&quot; + &quot;\ 0.00000"/>
    <numFmt numFmtId="211" formatCode="&quot;( &quot;General&quot;X+&quot;"/>
    <numFmt numFmtId="212" formatCode="&quot;( &quot;General&quot;X&quot;"/>
    <numFmt numFmtId="213" formatCode="&quot;CR=&quot;0.000"/>
    <numFmt numFmtId="214" formatCode="&quot;Km &quot;0\+000.0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0\º.00\'\ 00&quot;''&quot;"/>
    <numFmt numFmtId="220" formatCode="&quot;df = &quot;0.00"/>
  </numFmts>
  <fonts count="62">
    <font>
      <sz val="10"/>
      <name val="Arial"/>
      <family val="0"/>
    </font>
    <font>
      <sz val="12"/>
      <name val="Helv"/>
      <family val="0"/>
    </font>
    <font>
      <sz val="9"/>
      <name val="Helv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sz val="12"/>
      <name val="Arial Narrow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sz val="9"/>
      <color indexed="12"/>
      <name val="Helv"/>
      <family val="0"/>
    </font>
    <font>
      <b/>
      <sz val="9"/>
      <color indexed="12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sz val="10"/>
      <color indexed="10"/>
      <name val="Arial"/>
      <family val="2"/>
    </font>
    <font>
      <sz val="10"/>
      <name val="Helv"/>
      <family val="0"/>
    </font>
    <font>
      <b/>
      <sz val="8"/>
      <color indexed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186" fontId="0" fillId="0" borderId="0" xfId="0" applyNumberFormat="1" applyAlignment="1">
      <alignment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2" fontId="13" fillId="0" borderId="0" xfId="0" applyNumberFormat="1" applyFont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horizontal="right"/>
    </xf>
    <xf numFmtId="2" fontId="13" fillId="0" borderId="0" xfId="0" applyNumberFormat="1" applyFont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194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86" fontId="0" fillId="0" borderId="0" xfId="0" applyNumberFormat="1" applyFont="1" applyAlignment="1" applyProtection="1">
      <alignment/>
      <protection/>
    </xf>
    <xf numFmtId="186" fontId="0" fillId="35" borderId="1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 quotePrefix="1">
      <alignment horizontal="center"/>
      <protection/>
    </xf>
    <xf numFmtId="10" fontId="0" fillId="0" borderId="0" xfId="0" applyNumberFormat="1" applyAlignment="1" applyProtection="1">
      <alignment/>
      <protection/>
    </xf>
    <xf numFmtId="192" fontId="0" fillId="0" borderId="0" xfId="0" applyNumberFormat="1" applyAlignment="1" applyProtection="1">
      <alignment horizontal="center"/>
      <protection/>
    </xf>
    <xf numFmtId="192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 vertical="top"/>
      <protection/>
    </xf>
    <xf numFmtId="186" fontId="2" fillId="0" borderId="0" xfId="0" applyNumberFormat="1" applyFont="1" applyFill="1" applyAlignment="1" applyProtection="1">
      <alignment/>
      <protection/>
    </xf>
    <xf numFmtId="2" fontId="17" fillId="0" borderId="10" xfId="0" applyNumberFormat="1" applyFont="1" applyBorder="1" applyAlignment="1" applyProtection="1">
      <alignment/>
      <protection/>
    </xf>
    <xf numFmtId="203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5" fillId="0" borderId="0" xfId="0" applyNumberFormat="1" applyFont="1" applyAlignment="1" applyProtection="1" quotePrefix="1">
      <alignment horizontal="right" vertical="top"/>
      <protection/>
    </xf>
    <xf numFmtId="0" fontId="2" fillId="33" borderId="0" xfId="0" applyFont="1" applyFill="1" applyAlignment="1" applyProtection="1">
      <alignment horizontal="center" vertical="top"/>
      <protection locked="0"/>
    </xf>
    <xf numFmtId="2" fontId="10" fillId="0" borderId="0" xfId="0" applyNumberFormat="1" applyFont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35" borderId="10" xfId="0" applyNumberForma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/>
    </xf>
    <xf numFmtId="0" fontId="1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33" borderId="12" xfId="0" applyNumberForma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186" fontId="0" fillId="33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left" vertical="top"/>
      <protection/>
    </xf>
    <xf numFmtId="186" fontId="12" fillId="0" borderId="0" xfId="0" applyNumberFormat="1" applyFont="1" applyAlignment="1" applyProtection="1">
      <alignment vertical="center" textRotation="180"/>
      <protection/>
    </xf>
    <xf numFmtId="2" fontId="2" fillId="0" borderId="0" xfId="0" applyNumberFormat="1" applyFont="1" applyFill="1" applyAlignment="1" applyProtection="1">
      <alignment horizontal="center"/>
      <protection/>
    </xf>
    <xf numFmtId="186" fontId="1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right" vertical="top"/>
      <protection/>
    </xf>
    <xf numFmtId="2" fontId="1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Font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center"/>
      <protection/>
    </xf>
    <xf numFmtId="186" fontId="1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" fontId="17" fillId="0" borderId="0" xfId="0" applyNumberFormat="1" applyFont="1" applyFill="1" applyBorder="1" applyAlignment="1" applyProtection="1">
      <alignment/>
      <protection/>
    </xf>
    <xf numFmtId="186" fontId="17" fillId="0" borderId="0" xfId="0" applyNumberFormat="1" applyFont="1" applyFill="1" applyBorder="1" applyAlignment="1" applyProtection="1">
      <alignment/>
      <protection locked="0"/>
    </xf>
    <xf numFmtId="2" fontId="1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locked="0"/>
    </xf>
    <xf numFmtId="2" fontId="1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86" fontId="0" fillId="0" borderId="0" xfId="0" applyNumberForma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86" fontId="0" fillId="0" borderId="10" xfId="0" applyNumberFormat="1" applyFont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86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86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17" fillId="0" borderId="0" xfId="0" applyNumberFormat="1" applyFont="1" applyFill="1" applyBorder="1" applyAlignment="1" applyProtection="1">
      <alignment/>
      <protection locked="0"/>
    </xf>
    <xf numFmtId="186" fontId="0" fillId="0" borderId="0" xfId="0" applyNumberFormat="1" applyFill="1" applyBorder="1" applyAlignment="1" applyProtection="1">
      <alignment/>
      <protection locked="0"/>
    </xf>
    <xf numFmtId="186" fontId="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207" fontId="15" fillId="34" borderId="12" xfId="0" applyNumberFormat="1" applyFont="1" applyFill="1" applyBorder="1" applyAlignment="1" applyProtection="1">
      <alignment horizontal="center"/>
      <protection locked="0"/>
    </xf>
    <xf numFmtId="207" fontId="15" fillId="34" borderId="14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213" fontId="17" fillId="0" borderId="0" xfId="0" applyNumberFormat="1" applyFont="1" applyFill="1" applyBorder="1" applyAlignment="1" applyProtection="1">
      <alignment horizontal="right"/>
      <protection/>
    </xf>
    <xf numFmtId="214" fontId="17" fillId="0" borderId="0" xfId="0" applyNumberFormat="1" applyFont="1" applyFill="1" applyBorder="1" applyAlignment="1" applyProtection="1">
      <alignment horizontal="right" vertical="top"/>
      <protection/>
    </xf>
    <xf numFmtId="186" fontId="0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/>
      <protection/>
    </xf>
    <xf numFmtId="2" fontId="13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86" fontId="17" fillId="0" borderId="0" xfId="0" applyNumberFormat="1" applyFont="1" applyFill="1" applyBorder="1" applyAlignment="1" applyProtection="1">
      <alignment horizontal="left"/>
      <protection/>
    </xf>
    <xf numFmtId="186" fontId="1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86" fontId="12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center"/>
      <protection/>
    </xf>
    <xf numFmtId="214" fontId="23" fillId="0" borderId="0" xfId="0" applyNumberFormat="1" applyFont="1" applyFill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DE LA RAPIDA Y POZA</a:t>
            </a:r>
          </a:p>
        </c:rich>
      </c:tx>
      <c:layout>
        <c:manualLayout>
          <c:xMode val="factor"/>
          <c:yMode val="factor"/>
          <c:x val="0.07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625"/>
          <c:w val="0.968"/>
          <c:h val="0.79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Diseño!$C$114:$M$114</c:f>
              <c:numCache/>
            </c:numRef>
          </c:xVal>
          <c:yVal>
            <c:numRef>
              <c:f>Diseño!$C$115:$M$115</c:f>
              <c:numCache/>
            </c:numRef>
          </c:yVal>
          <c:smooth val="0"/>
        </c:ser>
        <c:axId val="52603783"/>
        <c:axId val="3672000"/>
      </c:scatterChart>
      <c:valAx>
        <c:axId val="526037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 val="autoZero"/>
        <c:crossBetween val="midCat"/>
        <c:dispUnits/>
      </c:valAx>
      <c:valAx>
        <c:axId val="3672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0378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16</xdr:row>
      <xdr:rowOff>190500</xdr:rowOff>
    </xdr:from>
    <xdr:to>
      <xdr:col>2</xdr:col>
      <xdr:colOff>266700</xdr:colOff>
      <xdr:row>16</xdr:row>
      <xdr:rowOff>190500</xdr:rowOff>
    </xdr:to>
    <xdr:sp>
      <xdr:nvSpPr>
        <xdr:cNvPr id="1" name="Line 3"/>
        <xdr:cNvSpPr>
          <a:spLocks/>
        </xdr:cNvSpPr>
      </xdr:nvSpPr>
      <xdr:spPr>
        <a:xfrm>
          <a:off x="428625" y="3057525"/>
          <a:ext cx="504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17</xdr:row>
      <xdr:rowOff>19050</xdr:rowOff>
    </xdr:from>
    <xdr:to>
      <xdr:col>2</xdr:col>
      <xdr:colOff>161925</xdr:colOff>
      <xdr:row>17</xdr:row>
      <xdr:rowOff>19050</xdr:rowOff>
    </xdr:to>
    <xdr:sp>
      <xdr:nvSpPr>
        <xdr:cNvPr id="2" name="Line 4"/>
        <xdr:cNvSpPr>
          <a:spLocks/>
        </xdr:cNvSpPr>
      </xdr:nvSpPr>
      <xdr:spPr>
        <a:xfrm flipV="1">
          <a:off x="523875" y="3086100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17</xdr:row>
      <xdr:rowOff>47625</xdr:rowOff>
    </xdr:from>
    <xdr:to>
      <xdr:col>2</xdr:col>
      <xdr:colOff>104775</xdr:colOff>
      <xdr:row>17</xdr:row>
      <xdr:rowOff>47625</xdr:rowOff>
    </xdr:to>
    <xdr:sp>
      <xdr:nvSpPr>
        <xdr:cNvPr id="3" name="Line 5"/>
        <xdr:cNvSpPr>
          <a:spLocks/>
        </xdr:cNvSpPr>
      </xdr:nvSpPr>
      <xdr:spPr>
        <a:xfrm>
          <a:off x="561975" y="31146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16</xdr:row>
      <xdr:rowOff>76200</xdr:rowOff>
    </xdr:from>
    <xdr:to>
      <xdr:col>1</xdr:col>
      <xdr:colOff>171450</xdr:colOff>
      <xdr:row>18</xdr:row>
      <xdr:rowOff>19050</xdr:rowOff>
    </xdr:to>
    <xdr:sp>
      <xdr:nvSpPr>
        <xdr:cNvPr id="4" name="Line 7"/>
        <xdr:cNvSpPr>
          <a:spLocks/>
        </xdr:cNvSpPr>
      </xdr:nvSpPr>
      <xdr:spPr>
        <a:xfrm>
          <a:off x="457200" y="2943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</xdr:row>
      <xdr:rowOff>0</xdr:rowOff>
    </xdr:from>
    <xdr:to>
      <xdr:col>8</xdr:col>
      <xdr:colOff>400050</xdr:colOff>
      <xdr:row>21</xdr:row>
      <xdr:rowOff>200025</xdr:rowOff>
    </xdr:to>
    <xdr:sp>
      <xdr:nvSpPr>
        <xdr:cNvPr id="5" name="Line 12"/>
        <xdr:cNvSpPr>
          <a:spLocks/>
        </xdr:cNvSpPr>
      </xdr:nvSpPr>
      <xdr:spPr>
        <a:xfrm flipH="1">
          <a:off x="4381500" y="34671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21</xdr:row>
      <xdr:rowOff>38100</xdr:rowOff>
    </xdr:from>
    <xdr:to>
      <xdr:col>10</xdr:col>
      <xdr:colOff>400050</xdr:colOff>
      <xdr:row>23</xdr:row>
      <xdr:rowOff>142875</xdr:rowOff>
    </xdr:to>
    <xdr:sp>
      <xdr:nvSpPr>
        <xdr:cNvPr id="6" name="Line 17"/>
        <xdr:cNvSpPr>
          <a:spLocks/>
        </xdr:cNvSpPr>
      </xdr:nvSpPr>
      <xdr:spPr>
        <a:xfrm>
          <a:off x="5276850" y="39052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21</xdr:row>
      <xdr:rowOff>0</xdr:rowOff>
    </xdr:from>
    <xdr:to>
      <xdr:col>12</xdr:col>
      <xdr:colOff>333375</xdr:colOff>
      <xdr:row>22</xdr:row>
      <xdr:rowOff>28575</xdr:rowOff>
    </xdr:to>
    <xdr:sp>
      <xdr:nvSpPr>
        <xdr:cNvPr id="7" name="Line 21"/>
        <xdr:cNvSpPr>
          <a:spLocks/>
        </xdr:cNvSpPr>
      </xdr:nvSpPr>
      <xdr:spPr>
        <a:xfrm>
          <a:off x="6067425" y="3867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22</xdr:row>
      <xdr:rowOff>123825</xdr:rowOff>
    </xdr:from>
    <xdr:to>
      <xdr:col>11</xdr:col>
      <xdr:colOff>266700</xdr:colOff>
      <xdr:row>23</xdr:row>
      <xdr:rowOff>171450</xdr:rowOff>
    </xdr:to>
    <xdr:sp>
      <xdr:nvSpPr>
        <xdr:cNvPr id="8" name="AutoShape 22"/>
        <xdr:cNvSpPr>
          <a:spLocks/>
        </xdr:cNvSpPr>
      </xdr:nvSpPr>
      <xdr:spPr>
        <a:xfrm flipH="1">
          <a:off x="5353050" y="4191000"/>
          <a:ext cx="209550" cy="24765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22</xdr:row>
      <xdr:rowOff>95250</xdr:rowOff>
    </xdr:from>
    <xdr:to>
      <xdr:col>8</xdr:col>
      <xdr:colOff>333375</xdr:colOff>
      <xdr:row>23</xdr:row>
      <xdr:rowOff>133350</xdr:rowOff>
    </xdr:to>
    <xdr:sp>
      <xdr:nvSpPr>
        <xdr:cNvPr id="9" name="AutoShape 23"/>
        <xdr:cNvSpPr>
          <a:spLocks/>
        </xdr:cNvSpPr>
      </xdr:nvSpPr>
      <xdr:spPr>
        <a:xfrm>
          <a:off x="4124325" y="4162425"/>
          <a:ext cx="190500" cy="2381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142875</xdr:rowOff>
    </xdr:from>
    <xdr:to>
      <xdr:col>1</xdr:col>
      <xdr:colOff>247650</xdr:colOff>
      <xdr:row>18</xdr:row>
      <xdr:rowOff>9525</xdr:rowOff>
    </xdr:to>
    <xdr:sp>
      <xdr:nvSpPr>
        <xdr:cNvPr id="10" name="Line 36"/>
        <xdr:cNvSpPr>
          <a:spLocks/>
        </xdr:cNvSpPr>
      </xdr:nvSpPr>
      <xdr:spPr>
        <a:xfrm flipH="1">
          <a:off x="390525" y="3209925"/>
          <a:ext cx="142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95250</xdr:rowOff>
    </xdr:from>
    <xdr:to>
      <xdr:col>1</xdr:col>
      <xdr:colOff>219075</xdr:colOff>
      <xdr:row>17</xdr:row>
      <xdr:rowOff>0</xdr:rowOff>
    </xdr:to>
    <xdr:sp>
      <xdr:nvSpPr>
        <xdr:cNvPr id="11" name="Line 38"/>
        <xdr:cNvSpPr>
          <a:spLocks/>
        </xdr:cNvSpPr>
      </xdr:nvSpPr>
      <xdr:spPr>
        <a:xfrm flipV="1">
          <a:off x="409575" y="296227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16</xdr:row>
      <xdr:rowOff>171450</xdr:rowOff>
    </xdr:from>
    <xdr:to>
      <xdr:col>2</xdr:col>
      <xdr:colOff>409575</xdr:colOff>
      <xdr:row>17</xdr:row>
      <xdr:rowOff>171450</xdr:rowOff>
    </xdr:to>
    <xdr:sp>
      <xdr:nvSpPr>
        <xdr:cNvPr id="12" name="Line 39"/>
        <xdr:cNvSpPr>
          <a:spLocks/>
        </xdr:cNvSpPr>
      </xdr:nvSpPr>
      <xdr:spPr>
        <a:xfrm flipH="1">
          <a:off x="1076325" y="3038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21</xdr:row>
      <xdr:rowOff>180975</xdr:rowOff>
    </xdr:from>
    <xdr:to>
      <xdr:col>12</xdr:col>
      <xdr:colOff>38100</xdr:colOff>
      <xdr:row>24</xdr:row>
      <xdr:rowOff>38100</xdr:rowOff>
    </xdr:to>
    <xdr:sp>
      <xdr:nvSpPr>
        <xdr:cNvPr id="13" name="Line 57"/>
        <xdr:cNvSpPr>
          <a:spLocks/>
        </xdr:cNvSpPr>
      </xdr:nvSpPr>
      <xdr:spPr>
        <a:xfrm>
          <a:off x="5762625" y="4048125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24</xdr:row>
      <xdr:rowOff>171450</xdr:rowOff>
    </xdr:from>
    <xdr:to>
      <xdr:col>11</xdr:col>
      <xdr:colOff>342900</xdr:colOff>
      <xdr:row>24</xdr:row>
      <xdr:rowOff>171450</xdr:rowOff>
    </xdr:to>
    <xdr:sp>
      <xdr:nvSpPr>
        <xdr:cNvPr id="14" name="Line 58"/>
        <xdr:cNvSpPr>
          <a:spLocks/>
        </xdr:cNvSpPr>
      </xdr:nvSpPr>
      <xdr:spPr>
        <a:xfrm flipV="1">
          <a:off x="276225" y="4638675"/>
          <a:ext cx="536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24</xdr:row>
      <xdr:rowOff>133350</xdr:rowOff>
    </xdr:from>
    <xdr:to>
      <xdr:col>8</xdr:col>
      <xdr:colOff>371475</xdr:colOff>
      <xdr:row>25</xdr:row>
      <xdr:rowOff>47625</xdr:rowOff>
    </xdr:to>
    <xdr:sp>
      <xdr:nvSpPr>
        <xdr:cNvPr id="15" name="Line 59"/>
        <xdr:cNvSpPr>
          <a:spLocks/>
        </xdr:cNvSpPr>
      </xdr:nvSpPr>
      <xdr:spPr>
        <a:xfrm flipH="1">
          <a:off x="4352925" y="46005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24</xdr:row>
      <xdr:rowOff>133350</xdr:rowOff>
    </xdr:from>
    <xdr:to>
      <xdr:col>11</xdr:col>
      <xdr:colOff>9525</xdr:colOff>
      <xdr:row>25</xdr:row>
      <xdr:rowOff>47625</xdr:rowOff>
    </xdr:to>
    <xdr:sp>
      <xdr:nvSpPr>
        <xdr:cNvPr id="16" name="Line 60"/>
        <xdr:cNvSpPr>
          <a:spLocks/>
        </xdr:cNvSpPr>
      </xdr:nvSpPr>
      <xdr:spPr>
        <a:xfrm>
          <a:off x="5305425" y="46005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24</xdr:row>
      <xdr:rowOff>104775</xdr:rowOff>
    </xdr:from>
    <xdr:to>
      <xdr:col>2</xdr:col>
      <xdr:colOff>400050</xdr:colOff>
      <xdr:row>25</xdr:row>
      <xdr:rowOff>28575</xdr:rowOff>
    </xdr:to>
    <xdr:sp>
      <xdr:nvSpPr>
        <xdr:cNvPr id="17" name="Line 61"/>
        <xdr:cNvSpPr>
          <a:spLocks/>
        </xdr:cNvSpPr>
      </xdr:nvSpPr>
      <xdr:spPr>
        <a:xfrm>
          <a:off x="1066800" y="4572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20</xdr:row>
      <xdr:rowOff>9525</xdr:rowOff>
    </xdr:from>
    <xdr:to>
      <xdr:col>11</xdr:col>
      <xdr:colOff>276225</xdr:colOff>
      <xdr:row>22</xdr:row>
      <xdr:rowOff>9525</xdr:rowOff>
    </xdr:to>
    <xdr:sp>
      <xdr:nvSpPr>
        <xdr:cNvPr id="18" name="Line 62"/>
        <xdr:cNvSpPr>
          <a:spLocks/>
        </xdr:cNvSpPr>
      </xdr:nvSpPr>
      <xdr:spPr>
        <a:xfrm flipV="1">
          <a:off x="5572125" y="3676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20</xdr:row>
      <xdr:rowOff>9525</xdr:rowOff>
    </xdr:from>
    <xdr:to>
      <xdr:col>13</xdr:col>
      <xdr:colOff>19050</xdr:colOff>
      <xdr:row>20</xdr:row>
      <xdr:rowOff>9525</xdr:rowOff>
    </xdr:to>
    <xdr:sp>
      <xdr:nvSpPr>
        <xdr:cNvPr id="19" name="Line 63"/>
        <xdr:cNvSpPr>
          <a:spLocks/>
        </xdr:cNvSpPr>
      </xdr:nvSpPr>
      <xdr:spPr>
        <a:xfrm flipV="1">
          <a:off x="5572125" y="3676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23</xdr:row>
      <xdr:rowOff>171450</xdr:rowOff>
    </xdr:from>
    <xdr:to>
      <xdr:col>12</xdr:col>
      <xdr:colOff>114300</xdr:colOff>
      <xdr:row>24</xdr:row>
      <xdr:rowOff>47625</xdr:rowOff>
    </xdr:to>
    <xdr:sp>
      <xdr:nvSpPr>
        <xdr:cNvPr id="20" name="Line 68"/>
        <xdr:cNvSpPr>
          <a:spLocks/>
        </xdr:cNvSpPr>
      </xdr:nvSpPr>
      <xdr:spPr>
        <a:xfrm flipH="1">
          <a:off x="5695950" y="4438650"/>
          <a:ext cx="1524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24</xdr:row>
      <xdr:rowOff>123825</xdr:rowOff>
    </xdr:from>
    <xdr:to>
      <xdr:col>11</xdr:col>
      <xdr:colOff>276225</xdr:colOff>
      <xdr:row>25</xdr:row>
      <xdr:rowOff>47625</xdr:rowOff>
    </xdr:to>
    <xdr:sp>
      <xdr:nvSpPr>
        <xdr:cNvPr id="21" name="Line 70"/>
        <xdr:cNvSpPr>
          <a:spLocks/>
        </xdr:cNvSpPr>
      </xdr:nvSpPr>
      <xdr:spPr>
        <a:xfrm>
          <a:off x="5572125" y="4591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24</xdr:row>
      <xdr:rowOff>114300</xdr:rowOff>
    </xdr:from>
    <xdr:to>
      <xdr:col>2</xdr:col>
      <xdr:colOff>428625</xdr:colOff>
      <xdr:row>25</xdr:row>
      <xdr:rowOff>19050</xdr:rowOff>
    </xdr:to>
    <xdr:sp>
      <xdr:nvSpPr>
        <xdr:cNvPr id="22" name="Line 71"/>
        <xdr:cNvSpPr>
          <a:spLocks/>
        </xdr:cNvSpPr>
      </xdr:nvSpPr>
      <xdr:spPr>
        <a:xfrm flipH="1">
          <a:off x="1019175" y="458152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24</xdr:row>
      <xdr:rowOff>123825</xdr:rowOff>
    </xdr:from>
    <xdr:to>
      <xdr:col>9</xdr:col>
      <xdr:colOff>0</xdr:colOff>
      <xdr:row>25</xdr:row>
      <xdr:rowOff>28575</xdr:rowOff>
    </xdr:to>
    <xdr:sp>
      <xdr:nvSpPr>
        <xdr:cNvPr id="23" name="Line 72"/>
        <xdr:cNvSpPr>
          <a:spLocks/>
        </xdr:cNvSpPr>
      </xdr:nvSpPr>
      <xdr:spPr>
        <a:xfrm flipH="1">
          <a:off x="4295775" y="45910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24</xdr:row>
      <xdr:rowOff>123825</xdr:rowOff>
    </xdr:from>
    <xdr:to>
      <xdr:col>11</xdr:col>
      <xdr:colOff>76200</xdr:colOff>
      <xdr:row>25</xdr:row>
      <xdr:rowOff>38100</xdr:rowOff>
    </xdr:to>
    <xdr:sp>
      <xdr:nvSpPr>
        <xdr:cNvPr id="24" name="Line 73"/>
        <xdr:cNvSpPr>
          <a:spLocks/>
        </xdr:cNvSpPr>
      </xdr:nvSpPr>
      <xdr:spPr>
        <a:xfrm flipH="1">
          <a:off x="5238750" y="45910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24</xdr:row>
      <xdr:rowOff>123825</xdr:rowOff>
    </xdr:from>
    <xdr:to>
      <xdr:col>11</xdr:col>
      <xdr:colOff>342900</xdr:colOff>
      <xdr:row>25</xdr:row>
      <xdr:rowOff>28575</xdr:rowOff>
    </xdr:to>
    <xdr:sp>
      <xdr:nvSpPr>
        <xdr:cNvPr id="25" name="Line 74"/>
        <xdr:cNvSpPr>
          <a:spLocks/>
        </xdr:cNvSpPr>
      </xdr:nvSpPr>
      <xdr:spPr>
        <a:xfrm flipH="1">
          <a:off x="5514975" y="45910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21</xdr:row>
      <xdr:rowOff>171450</xdr:rowOff>
    </xdr:from>
    <xdr:to>
      <xdr:col>12</xdr:col>
      <xdr:colOff>76200</xdr:colOff>
      <xdr:row>22</xdr:row>
      <xdr:rowOff>38100</xdr:rowOff>
    </xdr:to>
    <xdr:sp>
      <xdr:nvSpPr>
        <xdr:cNvPr id="26" name="Line 83"/>
        <xdr:cNvSpPr>
          <a:spLocks/>
        </xdr:cNvSpPr>
      </xdr:nvSpPr>
      <xdr:spPr>
        <a:xfrm flipH="1">
          <a:off x="5715000" y="4038600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27" name="Line 84"/>
        <xdr:cNvSpPr>
          <a:spLocks/>
        </xdr:cNvSpPr>
      </xdr:nvSpPr>
      <xdr:spPr>
        <a:xfrm>
          <a:off x="5600700" y="44672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95250</xdr:rowOff>
    </xdr:from>
    <xdr:to>
      <xdr:col>7</xdr:col>
      <xdr:colOff>266700</xdr:colOff>
      <xdr:row>25</xdr:row>
      <xdr:rowOff>95250</xdr:rowOff>
    </xdr:to>
    <xdr:sp>
      <xdr:nvSpPr>
        <xdr:cNvPr id="28" name="Line 87"/>
        <xdr:cNvSpPr>
          <a:spLocks/>
        </xdr:cNvSpPr>
      </xdr:nvSpPr>
      <xdr:spPr>
        <a:xfrm>
          <a:off x="3695700" y="4562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76200</xdr:rowOff>
    </xdr:from>
    <xdr:to>
      <xdr:col>5</xdr:col>
      <xdr:colOff>66675</xdr:colOff>
      <xdr:row>25</xdr:row>
      <xdr:rowOff>85725</xdr:rowOff>
    </xdr:to>
    <xdr:sp>
      <xdr:nvSpPr>
        <xdr:cNvPr id="29" name="Line 89"/>
        <xdr:cNvSpPr>
          <a:spLocks/>
        </xdr:cNvSpPr>
      </xdr:nvSpPr>
      <xdr:spPr>
        <a:xfrm flipH="1">
          <a:off x="2505075" y="4543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24</xdr:row>
      <xdr:rowOff>123825</xdr:rowOff>
    </xdr:from>
    <xdr:to>
      <xdr:col>5</xdr:col>
      <xdr:colOff>142875</xdr:colOff>
      <xdr:row>25</xdr:row>
      <xdr:rowOff>28575</xdr:rowOff>
    </xdr:to>
    <xdr:sp>
      <xdr:nvSpPr>
        <xdr:cNvPr id="30" name="Line 91"/>
        <xdr:cNvSpPr>
          <a:spLocks/>
        </xdr:cNvSpPr>
      </xdr:nvSpPr>
      <xdr:spPr>
        <a:xfrm flipH="1">
          <a:off x="2286000" y="4591050"/>
          <a:ext cx="2952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55</xdr:row>
      <xdr:rowOff>9525</xdr:rowOff>
    </xdr:to>
    <xdr:sp>
      <xdr:nvSpPr>
        <xdr:cNvPr id="31" name="Line 102"/>
        <xdr:cNvSpPr>
          <a:spLocks/>
        </xdr:cNvSpPr>
      </xdr:nvSpPr>
      <xdr:spPr>
        <a:xfrm>
          <a:off x="1276350" y="81915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55</xdr:row>
      <xdr:rowOff>0</xdr:rowOff>
    </xdr:to>
    <xdr:sp>
      <xdr:nvSpPr>
        <xdr:cNvPr id="32" name="Line 103"/>
        <xdr:cNvSpPr>
          <a:spLocks/>
        </xdr:cNvSpPr>
      </xdr:nvSpPr>
      <xdr:spPr>
        <a:xfrm>
          <a:off x="3981450" y="81915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54</xdr:row>
      <xdr:rowOff>152400</xdr:rowOff>
    </xdr:from>
    <xdr:to>
      <xdr:col>8</xdr:col>
      <xdr:colOff>9525</xdr:colOff>
      <xdr:row>54</xdr:row>
      <xdr:rowOff>152400</xdr:rowOff>
    </xdr:to>
    <xdr:sp>
      <xdr:nvSpPr>
        <xdr:cNvPr id="33" name="Line 104"/>
        <xdr:cNvSpPr>
          <a:spLocks/>
        </xdr:cNvSpPr>
      </xdr:nvSpPr>
      <xdr:spPr>
        <a:xfrm>
          <a:off x="1266825" y="97059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53</xdr:row>
      <xdr:rowOff>0</xdr:rowOff>
    </xdr:from>
    <xdr:to>
      <xdr:col>8</xdr:col>
      <xdr:colOff>0</xdr:colOff>
      <xdr:row>54</xdr:row>
      <xdr:rowOff>152400</xdr:rowOff>
    </xdr:to>
    <xdr:sp>
      <xdr:nvSpPr>
        <xdr:cNvPr id="34" name="Line 106"/>
        <xdr:cNvSpPr>
          <a:spLocks/>
        </xdr:cNvSpPr>
      </xdr:nvSpPr>
      <xdr:spPr>
        <a:xfrm>
          <a:off x="1266825" y="9391650"/>
          <a:ext cx="2714625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9525</xdr:rowOff>
    </xdr:from>
    <xdr:to>
      <xdr:col>8</xdr:col>
      <xdr:colOff>0</xdr:colOff>
      <xdr:row>52</xdr:row>
      <xdr:rowOff>0</xdr:rowOff>
    </xdr:to>
    <xdr:sp>
      <xdr:nvSpPr>
        <xdr:cNvPr id="35" name="Line 107"/>
        <xdr:cNvSpPr>
          <a:spLocks/>
        </xdr:cNvSpPr>
      </xdr:nvSpPr>
      <xdr:spPr>
        <a:xfrm>
          <a:off x="1276350" y="8705850"/>
          <a:ext cx="2705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142875</xdr:rowOff>
    </xdr:from>
    <xdr:to>
      <xdr:col>8</xdr:col>
      <xdr:colOff>9525</xdr:colOff>
      <xdr:row>49</xdr:row>
      <xdr:rowOff>152400</xdr:rowOff>
    </xdr:to>
    <xdr:sp>
      <xdr:nvSpPr>
        <xdr:cNvPr id="36" name="Line 108"/>
        <xdr:cNvSpPr>
          <a:spLocks/>
        </xdr:cNvSpPr>
      </xdr:nvSpPr>
      <xdr:spPr>
        <a:xfrm>
          <a:off x="1276350" y="8496300"/>
          <a:ext cx="27146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133350</xdr:rowOff>
    </xdr:from>
    <xdr:to>
      <xdr:col>8</xdr:col>
      <xdr:colOff>9525</xdr:colOff>
      <xdr:row>47</xdr:row>
      <xdr:rowOff>133350</xdr:rowOff>
    </xdr:to>
    <xdr:sp>
      <xdr:nvSpPr>
        <xdr:cNvPr id="37" name="Line 109"/>
        <xdr:cNvSpPr>
          <a:spLocks/>
        </xdr:cNvSpPr>
      </xdr:nvSpPr>
      <xdr:spPr>
        <a:xfrm>
          <a:off x="1276350" y="8486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19</xdr:row>
      <xdr:rowOff>28575</xdr:rowOff>
    </xdr:from>
    <xdr:to>
      <xdr:col>11</xdr:col>
      <xdr:colOff>276225</xdr:colOff>
      <xdr:row>19</xdr:row>
      <xdr:rowOff>171450</xdr:rowOff>
    </xdr:to>
    <xdr:sp>
      <xdr:nvSpPr>
        <xdr:cNvPr id="38" name="Line 112"/>
        <xdr:cNvSpPr>
          <a:spLocks/>
        </xdr:cNvSpPr>
      </xdr:nvSpPr>
      <xdr:spPr>
        <a:xfrm flipH="1">
          <a:off x="5572125" y="3495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16</xdr:row>
      <xdr:rowOff>0</xdr:rowOff>
    </xdr:from>
    <xdr:to>
      <xdr:col>2</xdr:col>
      <xdr:colOff>400050</xdr:colOff>
      <xdr:row>16</xdr:row>
      <xdr:rowOff>114300</xdr:rowOff>
    </xdr:to>
    <xdr:sp>
      <xdr:nvSpPr>
        <xdr:cNvPr id="39" name="Line 123"/>
        <xdr:cNvSpPr>
          <a:spLocks/>
        </xdr:cNvSpPr>
      </xdr:nvSpPr>
      <xdr:spPr>
        <a:xfrm>
          <a:off x="1066800" y="2867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18</xdr:row>
      <xdr:rowOff>38100</xdr:rowOff>
    </xdr:from>
    <xdr:to>
      <xdr:col>2</xdr:col>
      <xdr:colOff>400050</xdr:colOff>
      <xdr:row>19</xdr:row>
      <xdr:rowOff>180975</xdr:rowOff>
    </xdr:to>
    <xdr:sp>
      <xdr:nvSpPr>
        <xdr:cNvPr id="40" name="Line 124"/>
        <xdr:cNvSpPr>
          <a:spLocks/>
        </xdr:cNvSpPr>
      </xdr:nvSpPr>
      <xdr:spPr>
        <a:xfrm>
          <a:off x="1066800" y="33051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114300</xdr:rowOff>
    </xdr:from>
    <xdr:to>
      <xdr:col>8</xdr:col>
      <xdr:colOff>0</xdr:colOff>
      <xdr:row>25</xdr:row>
      <xdr:rowOff>28575</xdr:rowOff>
    </xdr:to>
    <xdr:sp>
      <xdr:nvSpPr>
        <xdr:cNvPr id="41" name="Line 125"/>
        <xdr:cNvSpPr>
          <a:spLocks/>
        </xdr:cNvSpPr>
      </xdr:nvSpPr>
      <xdr:spPr>
        <a:xfrm>
          <a:off x="3981450" y="4581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123825</xdr:rowOff>
    </xdr:from>
    <xdr:to>
      <xdr:col>8</xdr:col>
      <xdr:colOff>47625</xdr:colOff>
      <xdr:row>25</xdr:row>
      <xdr:rowOff>38100</xdr:rowOff>
    </xdr:to>
    <xdr:sp>
      <xdr:nvSpPr>
        <xdr:cNvPr id="42" name="Line 126"/>
        <xdr:cNvSpPr>
          <a:spLocks/>
        </xdr:cNvSpPr>
      </xdr:nvSpPr>
      <xdr:spPr>
        <a:xfrm flipH="1">
          <a:off x="3905250" y="4591050"/>
          <a:ext cx="123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57150</xdr:rowOff>
    </xdr:from>
    <xdr:to>
      <xdr:col>10</xdr:col>
      <xdr:colOff>390525</xdr:colOff>
      <xdr:row>20</xdr:row>
      <xdr:rowOff>180975</xdr:rowOff>
    </xdr:to>
    <xdr:sp>
      <xdr:nvSpPr>
        <xdr:cNvPr id="43" name="Line 130"/>
        <xdr:cNvSpPr>
          <a:spLocks/>
        </xdr:cNvSpPr>
      </xdr:nvSpPr>
      <xdr:spPr>
        <a:xfrm flipV="1">
          <a:off x="5267325" y="3524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26</xdr:row>
      <xdr:rowOff>85725</xdr:rowOff>
    </xdr:from>
    <xdr:to>
      <xdr:col>12</xdr:col>
      <xdr:colOff>390525</xdr:colOff>
      <xdr:row>26</xdr:row>
      <xdr:rowOff>95250</xdr:rowOff>
    </xdr:to>
    <xdr:sp>
      <xdr:nvSpPr>
        <xdr:cNvPr id="44" name="Line 131"/>
        <xdr:cNvSpPr>
          <a:spLocks/>
        </xdr:cNvSpPr>
      </xdr:nvSpPr>
      <xdr:spPr>
        <a:xfrm flipV="1">
          <a:off x="876300" y="4972050"/>
          <a:ext cx="5248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25</xdr:row>
      <xdr:rowOff>171450</xdr:rowOff>
    </xdr:from>
    <xdr:to>
      <xdr:col>2</xdr:col>
      <xdr:colOff>400050</xdr:colOff>
      <xdr:row>26</xdr:row>
      <xdr:rowOff>114300</xdr:rowOff>
    </xdr:to>
    <xdr:sp>
      <xdr:nvSpPr>
        <xdr:cNvPr id="45" name="Line 132"/>
        <xdr:cNvSpPr>
          <a:spLocks/>
        </xdr:cNvSpPr>
      </xdr:nvSpPr>
      <xdr:spPr>
        <a:xfrm flipV="1">
          <a:off x="1066800" y="483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14</xdr:row>
      <xdr:rowOff>9525</xdr:rowOff>
    </xdr:from>
    <xdr:to>
      <xdr:col>2</xdr:col>
      <xdr:colOff>400050</xdr:colOff>
      <xdr:row>15</xdr:row>
      <xdr:rowOff>19050</xdr:rowOff>
    </xdr:to>
    <xdr:sp>
      <xdr:nvSpPr>
        <xdr:cNvPr id="46" name="Line 133"/>
        <xdr:cNvSpPr>
          <a:spLocks/>
        </xdr:cNvSpPr>
      </xdr:nvSpPr>
      <xdr:spPr>
        <a:xfrm flipV="1">
          <a:off x="1066800" y="2514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19</xdr:row>
      <xdr:rowOff>0</xdr:rowOff>
    </xdr:from>
    <xdr:to>
      <xdr:col>8</xdr:col>
      <xdr:colOff>409575</xdr:colOff>
      <xdr:row>19</xdr:row>
      <xdr:rowOff>0</xdr:rowOff>
    </xdr:to>
    <xdr:sp>
      <xdr:nvSpPr>
        <xdr:cNvPr id="47" name="Line 135"/>
        <xdr:cNvSpPr>
          <a:spLocks/>
        </xdr:cNvSpPr>
      </xdr:nvSpPr>
      <xdr:spPr>
        <a:xfrm>
          <a:off x="3676650" y="34671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17</xdr:row>
      <xdr:rowOff>0</xdr:rowOff>
    </xdr:from>
    <xdr:to>
      <xdr:col>8</xdr:col>
      <xdr:colOff>409575</xdr:colOff>
      <xdr:row>18</xdr:row>
      <xdr:rowOff>57150</xdr:rowOff>
    </xdr:to>
    <xdr:sp>
      <xdr:nvSpPr>
        <xdr:cNvPr id="48" name="Line 136"/>
        <xdr:cNvSpPr>
          <a:spLocks/>
        </xdr:cNvSpPr>
      </xdr:nvSpPr>
      <xdr:spPr>
        <a:xfrm>
          <a:off x="4381500" y="306705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2</xdr:row>
      <xdr:rowOff>114300</xdr:rowOff>
    </xdr:from>
    <xdr:to>
      <xdr:col>30</xdr:col>
      <xdr:colOff>266700</xdr:colOff>
      <xdr:row>15</xdr:row>
      <xdr:rowOff>19050</xdr:rowOff>
    </xdr:to>
    <xdr:graphicFrame>
      <xdr:nvGraphicFramePr>
        <xdr:cNvPr id="49" name="Gráfico 138"/>
        <xdr:cNvGraphicFramePr/>
      </xdr:nvGraphicFramePr>
      <xdr:xfrm>
        <a:off x="8582025" y="542925"/>
        <a:ext cx="32956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87</xdr:row>
      <xdr:rowOff>76200</xdr:rowOff>
    </xdr:from>
    <xdr:to>
      <xdr:col>5</xdr:col>
      <xdr:colOff>419100</xdr:colOff>
      <xdr:row>87</xdr:row>
      <xdr:rowOff>76200</xdr:rowOff>
    </xdr:to>
    <xdr:sp>
      <xdr:nvSpPr>
        <xdr:cNvPr id="50" name="Line 139"/>
        <xdr:cNvSpPr>
          <a:spLocks/>
        </xdr:cNvSpPr>
      </xdr:nvSpPr>
      <xdr:spPr>
        <a:xfrm>
          <a:off x="2266950" y="15106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22</xdr:row>
      <xdr:rowOff>161925</xdr:rowOff>
    </xdr:from>
    <xdr:to>
      <xdr:col>8</xdr:col>
      <xdr:colOff>409575</xdr:colOff>
      <xdr:row>23</xdr:row>
      <xdr:rowOff>114300</xdr:rowOff>
    </xdr:to>
    <xdr:sp>
      <xdr:nvSpPr>
        <xdr:cNvPr id="51" name="Line 141"/>
        <xdr:cNvSpPr>
          <a:spLocks/>
        </xdr:cNvSpPr>
      </xdr:nvSpPr>
      <xdr:spPr>
        <a:xfrm>
          <a:off x="4391025" y="4229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25</xdr:row>
      <xdr:rowOff>209550</xdr:rowOff>
    </xdr:from>
    <xdr:to>
      <xdr:col>8</xdr:col>
      <xdr:colOff>371475</xdr:colOff>
      <xdr:row>26</xdr:row>
      <xdr:rowOff>104775</xdr:rowOff>
    </xdr:to>
    <xdr:sp>
      <xdr:nvSpPr>
        <xdr:cNvPr id="52" name="Line 145"/>
        <xdr:cNvSpPr>
          <a:spLocks/>
        </xdr:cNvSpPr>
      </xdr:nvSpPr>
      <xdr:spPr>
        <a:xfrm>
          <a:off x="4352925" y="4876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25</xdr:row>
      <xdr:rowOff>200025</xdr:rowOff>
    </xdr:from>
    <xdr:to>
      <xdr:col>11</xdr:col>
      <xdr:colOff>276225</xdr:colOff>
      <xdr:row>26</xdr:row>
      <xdr:rowOff>114300</xdr:rowOff>
    </xdr:to>
    <xdr:sp>
      <xdr:nvSpPr>
        <xdr:cNvPr id="53" name="Line 146"/>
        <xdr:cNvSpPr>
          <a:spLocks/>
        </xdr:cNvSpPr>
      </xdr:nvSpPr>
      <xdr:spPr>
        <a:xfrm>
          <a:off x="5572125" y="4867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19050</xdr:rowOff>
    </xdr:from>
    <xdr:to>
      <xdr:col>2</xdr:col>
      <xdr:colOff>400050</xdr:colOff>
      <xdr:row>24</xdr:row>
      <xdr:rowOff>66675</xdr:rowOff>
    </xdr:to>
    <xdr:sp>
      <xdr:nvSpPr>
        <xdr:cNvPr id="54" name="Line 149"/>
        <xdr:cNvSpPr>
          <a:spLocks/>
        </xdr:cNvSpPr>
      </xdr:nvSpPr>
      <xdr:spPr>
        <a:xfrm>
          <a:off x="1066800" y="3886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24</xdr:row>
      <xdr:rowOff>123825</xdr:rowOff>
    </xdr:from>
    <xdr:to>
      <xdr:col>7</xdr:col>
      <xdr:colOff>314325</xdr:colOff>
      <xdr:row>25</xdr:row>
      <xdr:rowOff>9525</xdr:rowOff>
    </xdr:to>
    <xdr:sp>
      <xdr:nvSpPr>
        <xdr:cNvPr id="55" name="Line 152"/>
        <xdr:cNvSpPr>
          <a:spLocks/>
        </xdr:cNvSpPr>
      </xdr:nvSpPr>
      <xdr:spPr>
        <a:xfrm flipH="1">
          <a:off x="3638550" y="459105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26</xdr:row>
      <xdr:rowOff>19050</xdr:rowOff>
    </xdr:from>
    <xdr:to>
      <xdr:col>7</xdr:col>
      <xdr:colOff>285750</xdr:colOff>
      <xdr:row>26</xdr:row>
      <xdr:rowOff>133350</xdr:rowOff>
    </xdr:to>
    <xdr:sp>
      <xdr:nvSpPr>
        <xdr:cNvPr id="56" name="Line 145"/>
        <xdr:cNvSpPr>
          <a:spLocks/>
        </xdr:cNvSpPr>
      </xdr:nvSpPr>
      <xdr:spPr>
        <a:xfrm>
          <a:off x="3714750" y="4905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19</xdr:row>
      <xdr:rowOff>180975</xdr:rowOff>
    </xdr:from>
    <xdr:to>
      <xdr:col>8</xdr:col>
      <xdr:colOff>400050</xdr:colOff>
      <xdr:row>21</xdr:row>
      <xdr:rowOff>200025</xdr:rowOff>
    </xdr:to>
    <xdr:sp>
      <xdr:nvSpPr>
        <xdr:cNvPr id="57" name="2 Conector recto"/>
        <xdr:cNvSpPr>
          <a:spLocks/>
        </xdr:cNvSpPr>
      </xdr:nvSpPr>
      <xdr:spPr>
        <a:xfrm>
          <a:off x="3124200" y="3648075"/>
          <a:ext cx="12573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13</xdr:col>
      <xdr:colOff>400050</xdr:colOff>
      <xdr:row>22</xdr:row>
      <xdr:rowOff>0</xdr:rowOff>
    </xdr:to>
    <xdr:sp>
      <xdr:nvSpPr>
        <xdr:cNvPr id="58" name="5 Conector recto"/>
        <xdr:cNvSpPr>
          <a:spLocks/>
        </xdr:cNvSpPr>
      </xdr:nvSpPr>
      <xdr:spPr>
        <a:xfrm flipH="1">
          <a:off x="4371975" y="40671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161925</xdr:rowOff>
    </xdr:from>
    <xdr:to>
      <xdr:col>13</xdr:col>
      <xdr:colOff>428625</xdr:colOff>
      <xdr:row>23</xdr:row>
      <xdr:rowOff>152400</xdr:rowOff>
    </xdr:to>
    <xdr:sp>
      <xdr:nvSpPr>
        <xdr:cNvPr id="59" name="18 Forma libre"/>
        <xdr:cNvSpPr>
          <a:spLocks/>
        </xdr:cNvSpPr>
      </xdr:nvSpPr>
      <xdr:spPr>
        <a:xfrm>
          <a:off x="295275" y="3228975"/>
          <a:ext cx="6305550" cy="1190625"/>
        </a:xfrm>
        <a:custGeom>
          <a:pathLst>
            <a:path h="1198145" w="6166184">
              <a:moveTo>
                <a:pt x="0" y="0"/>
              </a:moveTo>
              <a:lnTo>
                <a:pt x="817145" y="15039"/>
              </a:lnTo>
              <a:lnTo>
                <a:pt x="2220829" y="215566"/>
              </a:lnTo>
              <a:lnTo>
                <a:pt x="3318711" y="621631"/>
              </a:lnTo>
              <a:lnTo>
                <a:pt x="3509211" y="716881"/>
              </a:lnTo>
              <a:lnTo>
                <a:pt x="3589421" y="777039"/>
              </a:lnTo>
              <a:lnTo>
                <a:pt x="3679658" y="867276"/>
              </a:lnTo>
              <a:lnTo>
                <a:pt x="3945355" y="1193131"/>
              </a:lnTo>
              <a:lnTo>
                <a:pt x="4847724" y="1198145"/>
              </a:lnTo>
              <a:lnTo>
                <a:pt x="5113421" y="847223"/>
              </a:lnTo>
              <a:lnTo>
                <a:pt x="6166184" y="84221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142875</xdr:rowOff>
    </xdr:from>
    <xdr:to>
      <xdr:col>13</xdr:col>
      <xdr:colOff>409575</xdr:colOff>
      <xdr:row>23</xdr:row>
      <xdr:rowOff>104775</xdr:rowOff>
    </xdr:to>
    <xdr:sp>
      <xdr:nvSpPr>
        <xdr:cNvPr id="60" name="19 Forma libre"/>
        <xdr:cNvSpPr>
          <a:spLocks/>
        </xdr:cNvSpPr>
      </xdr:nvSpPr>
      <xdr:spPr>
        <a:xfrm>
          <a:off x="295275" y="3009900"/>
          <a:ext cx="6286500" cy="1362075"/>
        </a:xfrm>
        <a:custGeom>
          <a:pathLst>
            <a:path h="1363579" w="6141119">
              <a:moveTo>
                <a:pt x="0" y="0"/>
              </a:moveTo>
              <a:lnTo>
                <a:pt x="777040" y="10027"/>
              </a:lnTo>
              <a:lnTo>
                <a:pt x="2210803" y="355935"/>
              </a:lnTo>
              <a:lnTo>
                <a:pt x="3358816" y="792079"/>
              </a:lnTo>
              <a:lnTo>
                <a:pt x="3524250" y="872290"/>
              </a:lnTo>
              <a:lnTo>
                <a:pt x="3694698" y="1017672"/>
              </a:lnTo>
              <a:lnTo>
                <a:pt x="3945356" y="1358566"/>
              </a:lnTo>
              <a:lnTo>
                <a:pt x="4005513" y="1363579"/>
              </a:lnTo>
              <a:lnTo>
                <a:pt x="4070685" y="1313448"/>
              </a:lnTo>
              <a:lnTo>
                <a:pt x="4130842" y="1283369"/>
              </a:lnTo>
              <a:lnTo>
                <a:pt x="4201027" y="1263316"/>
              </a:lnTo>
              <a:lnTo>
                <a:pt x="4291263" y="1253290"/>
              </a:lnTo>
              <a:lnTo>
                <a:pt x="4386513" y="1243264"/>
              </a:lnTo>
              <a:lnTo>
                <a:pt x="4501816" y="1228224"/>
              </a:lnTo>
              <a:lnTo>
                <a:pt x="4582027" y="1173079"/>
              </a:lnTo>
              <a:lnTo>
                <a:pt x="4632158" y="1117935"/>
              </a:lnTo>
              <a:lnTo>
                <a:pt x="4742448" y="937461"/>
              </a:lnTo>
              <a:lnTo>
                <a:pt x="4792579" y="892343"/>
              </a:lnTo>
              <a:lnTo>
                <a:pt x="4922921" y="872290"/>
              </a:lnTo>
              <a:lnTo>
                <a:pt x="5153527" y="872290"/>
              </a:lnTo>
              <a:lnTo>
                <a:pt x="6136106" y="872290"/>
              </a:lnTo>
              <a:lnTo>
                <a:pt x="6141119" y="872290"/>
              </a:lnTo>
              <a:lnTo>
                <a:pt x="6136106" y="87730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21</xdr:row>
      <xdr:rowOff>0</xdr:rowOff>
    </xdr:from>
    <xdr:to>
      <xdr:col>7</xdr:col>
      <xdr:colOff>276225</xdr:colOff>
      <xdr:row>22</xdr:row>
      <xdr:rowOff>28575</xdr:rowOff>
    </xdr:to>
    <xdr:sp>
      <xdr:nvSpPr>
        <xdr:cNvPr id="61" name="21 Conector recto de flecha"/>
        <xdr:cNvSpPr>
          <a:spLocks/>
        </xdr:cNvSpPr>
      </xdr:nvSpPr>
      <xdr:spPr>
        <a:xfrm flipH="1" flipV="1">
          <a:off x="3695700" y="386715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T272"/>
  <sheetViews>
    <sheetView tabSelected="1" zoomScale="115" zoomScaleNormal="115" zoomScalePageLayoutView="0" workbookViewId="0" topLeftCell="A1">
      <selection activeCell="H7" sqref="H7"/>
    </sheetView>
  </sheetViews>
  <sheetFormatPr defaultColWidth="12.57421875" defaultRowHeight="12.75"/>
  <cols>
    <col min="1" max="1" width="4.28125" style="1" customWidth="1"/>
    <col min="2" max="2" width="5.7109375" style="1" customWidth="1"/>
    <col min="3" max="3" width="9.140625" style="1" customWidth="1"/>
    <col min="4" max="5" width="8.7109375" style="1" customWidth="1"/>
    <col min="6" max="6" width="6.57421875" style="1" customWidth="1"/>
    <col min="7" max="8" width="8.28125" style="1" customWidth="1"/>
    <col min="9" max="9" width="6.28125" style="1" customWidth="1"/>
    <col min="10" max="10" width="7.140625" style="1" customWidth="1"/>
    <col min="11" max="11" width="6.28125" style="1" customWidth="1"/>
    <col min="12" max="13" width="6.57421875" style="1" customWidth="1"/>
    <col min="14" max="14" width="6.421875" style="1" customWidth="1"/>
    <col min="15" max="15" width="0.85546875" style="1" customWidth="1"/>
    <col min="16" max="16" width="6.7109375" style="67" customWidth="1"/>
    <col min="17" max="18" width="5.7109375" style="67" customWidth="1"/>
    <col min="19" max="19" width="6.140625" style="102" customWidth="1"/>
    <col min="20" max="20" width="5.140625" style="1" customWidth="1"/>
    <col min="21" max="21" width="5.8515625" style="1" customWidth="1"/>
    <col min="22" max="22" width="4.7109375" style="1" customWidth="1"/>
    <col min="23" max="40" width="4.28125" style="1" bestFit="1" customWidth="1"/>
    <col min="41" max="46" width="5.140625" style="1" customWidth="1"/>
    <col min="47" max="16384" width="12.57421875" style="1" customWidth="1"/>
  </cols>
  <sheetData>
    <row r="1" spans="1:46" ht="18">
      <c r="A1" s="16"/>
      <c r="B1" s="16"/>
      <c r="D1" s="120" t="s">
        <v>109</v>
      </c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0:46" ht="15.75"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3:46" ht="15.75">
      <c r="C3" s="21" t="s">
        <v>23</v>
      </c>
      <c r="D3" s="24" t="s">
        <v>114</v>
      </c>
      <c r="E3" s="25"/>
      <c r="F3" s="25"/>
      <c r="G3" s="25"/>
      <c r="H3" s="25"/>
      <c r="I3" s="25"/>
      <c r="J3" s="25"/>
      <c r="K3" s="25"/>
      <c r="L3" s="26"/>
      <c r="T3" s="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3:46" ht="8.25" customHeight="1">
      <c r="C4"/>
      <c r="D4" s="61"/>
      <c r="E4"/>
      <c r="F4"/>
      <c r="G4"/>
      <c r="H4"/>
      <c r="I4"/>
      <c r="J4"/>
      <c r="K4"/>
      <c r="L4"/>
      <c r="T4" s="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3:46" ht="15.75">
      <c r="C5" s="22" t="s">
        <v>24</v>
      </c>
      <c r="D5" s="122">
        <v>25</v>
      </c>
      <c r="E5" s="123"/>
      <c r="H5"/>
      <c r="I5"/>
      <c r="J5"/>
      <c r="K5"/>
      <c r="L5" s="60" t="s">
        <v>113</v>
      </c>
      <c r="T5" s="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0:46" ht="12.75" customHeight="1"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2:46" ht="15.75">
      <c r="B7" s="16" t="s">
        <v>87</v>
      </c>
      <c r="T7" s="4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2:46" ht="15.75">
      <c r="B8" t="s">
        <v>86</v>
      </c>
      <c r="C8"/>
      <c r="D8"/>
      <c r="E8" s="20">
        <v>50</v>
      </c>
      <c r="J8" s="67"/>
      <c r="K8" s="67"/>
      <c r="L8" s="67"/>
      <c r="M8" s="67"/>
      <c r="N8" s="67"/>
      <c r="O8" s="67"/>
      <c r="P8" s="103" t="s">
        <v>101</v>
      </c>
      <c r="Q8" s="103" t="s">
        <v>102</v>
      </c>
      <c r="R8" s="104" t="s">
        <v>100</v>
      </c>
      <c r="S8" s="105" t="s">
        <v>1</v>
      </c>
      <c r="T8" s="4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2.75">
      <c r="B9" s="36" t="s">
        <v>111</v>
      </c>
      <c r="E9" s="68">
        <v>3039.305</v>
      </c>
      <c r="F9" s="15" t="s">
        <v>5</v>
      </c>
      <c r="G9" s="121" t="s">
        <v>110</v>
      </c>
      <c r="H9" s="83" t="s">
        <v>112</v>
      </c>
      <c r="K9" s="67"/>
      <c r="L9" s="67"/>
      <c r="M9" s="67"/>
      <c r="N9" s="80"/>
      <c r="O9" s="80"/>
      <c r="P9" s="106">
        <v>5</v>
      </c>
      <c r="Q9" s="107">
        <v>15</v>
      </c>
      <c r="R9" s="107">
        <v>10</v>
      </c>
      <c r="S9" s="108">
        <v>0.079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12.75">
      <c r="B10" s="1" t="s">
        <v>20</v>
      </c>
      <c r="E10" s="15" t="s">
        <v>21</v>
      </c>
      <c r="F10" s="20">
        <v>0.014</v>
      </c>
      <c r="G10" s="63">
        <f>F10</f>
        <v>0.014</v>
      </c>
      <c r="H10" s="20">
        <f>F10</f>
        <v>0.014</v>
      </c>
      <c r="J10" s="67"/>
      <c r="K10" s="67"/>
      <c r="L10" s="67"/>
      <c r="M10" s="67"/>
      <c r="N10" s="80"/>
      <c r="O10" s="80"/>
      <c r="P10" s="106"/>
      <c r="Q10" s="106"/>
      <c r="R10" s="106"/>
      <c r="S10" s="108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12.75">
      <c r="B11" s="1" t="s">
        <v>25</v>
      </c>
      <c r="E11" s="15" t="s">
        <v>26</v>
      </c>
      <c r="F11" s="20">
        <v>0</v>
      </c>
      <c r="G11" s="63">
        <f>F11</f>
        <v>0</v>
      </c>
      <c r="H11" s="20">
        <f>F11</f>
        <v>0</v>
      </c>
      <c r="J11" s="67"/>
      <c r="K11" s="67"/>
      <c r="L11" s="67"/>
      <c r="M11" s="67"/>
      <c r="N11" s="81"/>
      <c r="O11" s="81"/>
      <c r="P11" s="106"/>
      <c r="Q11" s="106"/>
      <c r="R11" s="106"/>
      <c r="S11" s="108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ht="12.75">
      <c r="B12" s="1" t="s">
        <v>88</v>
      </c>
      <c r="E12" s="15" t="s">
        <v>90</v>
      </c>
      <c r="F12" s="20">
        <v>0.3</v>
      </c>
      <c r="G12" s="63">
        <v>0.2</v>
      </c>
      <c r="H12" s="20">
        <v>0.3</v>
      </c>
      <c r="J12" s="67"/>
      <c r="L12" s="67"/>
      <c r="M12" s="67"/>
      <c r="N12" s="67"/>
      <c r="O12" s="67"/>
      <c r="P12" s="106"/>
      <c r="Q12" s="106"/>
      <c r="R12" s="106"/>
      <c r="S12" s="108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.75">
      <c r="B13" s="1" t="s">
        <v>16</v>
      </c>
      <c r="E13" s="15" t="s">
        <v>91</v>
      </c>
      <c r="F13" s="20">
        <v>0.8</v>
      </c>
      <c r="G13" s="69"/>
      <c r="H13" s="20">
        <v>0.3</v>
      </c>
      <c r="J13" s="67"/>
      <c r="O13" s="67"/>
      <c r="P13" s="106"/>
      <c r="Q13" s="106"/>
      <c r="R13" s="106"/>
      <c r="S13" s="108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6:46" ht="15.75" customHeight="1">
      <c r="P14" s="106"/>
      <c r="Q14" s="106"/>
      <c r="R14" s="106"/>
      <c r="S14" s="108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3:46" ht="12.75" customHeight="1">
      <c r="C15" s="49" t="s">
        <v>8</v>
      </c>
      <c r="P15" s="106"/>
      <c r="Q15" s="106"/>
      <c r="R15" s="106"/>
      <c r="S15" s="10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5.75">
      <c r="A16" s="2"/>
      <c r="B16" s="11" t="s">
        <v>5</v>
      </c>
      <c r="C16" s="11" t="s">
        <v>81</v>
      </c>
      <c r="D16" s="11"/>
      <c r="E16" s="84"/>
      <c r="F16" s="85"/>
      <c r="G16" s="86" t="s">
        <v>103</v>
      </c>
      <c r="H16" s="108">
        <v>5</v>
      </c>
      <c r="I16" s="28"/>
      <c r="J16" s="30"/>
      <c r="P16" s="106"/>
      <c r="Q16" s="106"/>
      <c r="R16" s="106"/>
      <c r="S16" s="108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5.75">
      <c r="A17" s="2"/>
      <c r="B17" s="3"/>
      <c r="C17" s="3"/>
      <c r="D17" s="3"/>
      <c r="E17" s="3"/>
      <c r="F17" s="3"/>
      <c r="G17" s="3"/>
      <c r="I17" s="39" t="s">
        <v>6</v>
      </c>
      <c r="J17" s="3"/>
      <c r="K17" s="3"/>
      <c r="L17" s="3"/>
      <c r="M17" s="3"/>
      <c r="N17" s="3"/>
      <c r="O17" s="3"/>
      <c r="P17" s="106"/>
      <c r="Q17" s="106"/>
      <c r="R17" s="106"/>
      <c r="S17" s="108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5.75">
      <c r="A18" s="2"/>
      <c r="B18" s="8" t="s">
        <v>0</v>
      </c>
      <c r="C18" s="76" t="s">
        <v>93</v>
      </c>
      <c r="D18" s="8"/>
      <c r="E18" s="3"/>
      <c r="F18" s="30"/>
      <c r="G18" s="3"/>
      <c r="J18" s="64">
        <f>B118</f>
      </c>
      <c r="K18" s="10"/>
      <c r="L18" s="10"/>
      <c r="M18" s="10"/>
      <c r="N18" s="10"/>
      <c r="O18" s="10"/>
      <c r="P18" s="106"/>
      <c r="Q18" s="106"/>
      <c r="R18" s="106"/>
      <c r="S18" s="108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5.75">
      <c r="A19" s="2"/>
      <c r="B19" s="134"/>
      <c r="C19" s="139"/>
      <c r="D19" s="140"/>
      <c r="E19" s="3"/>
      <c r="F19" s="3"/>
      <c r="G19" s="3"/>
      <c r="H19" s="126">
        <f>E9</f>
        <v>3039.305</v>
      </c>
      <c r="I19" s="126"/>
      <c r="J19" s="10"/>
      <c r="K19" s="39" t="s">
        <v>89</v>
      </c>
      <c r="L19" s="11" t="s">
        <v>7</v>
      </c>
      <c r="M19" s="10"/>
      <c r="N19" s="3"/>
      <c r="O19" s="3"/>
      <c r="P19" s="111"/>
      <c r="Q19" s="111"/>
      <c r="R19" s="109"/>
      <c r="S19" s="110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5.75">
      <c r="A20" s="2"/>
      <c r="B20" s="134"/>
      <c r="C20" s="139"/>
      <c r="D20" s="140"/>
      <c r="E20" s="3"/>
      <c r="F20" s="3"/>
      <c r="G20" s="3"/>
      <c r="H20" s="127">
        <f>D5</f>
        <v>25</v>
      </c>
      <c r="I20" s="127"/>
      <c r="J20" s="10"/>
      <c r="M20" s="132">
        <f>H19-(J26+L26)*H13/100</f>
        <v>3039.2996</v>
      </c>
      <c r="N20" s="133"/>
      <c r="O20" s="75"/>
      <c r="P20" s="111"/>
      <c r="Q20" s="111"/>
      <c r="R20" s="109"/>
      <c r="S20" s="110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5.75">
      <c r="A21" s="2"/>
      <c r="B21" s="3"/>
      <c r="C21" s="137">
        <f>H20+C28-I28</f>
        <v>20</v>
      </c>
      <c r="D21" s="137"/>
      <c r="E21" s="3"/>
      <c r="F21" s="3"/>
      <c r="G21" s="73"/>
      <c r="H21" s="10"/>
      <c r="I21" s="10"/>
      <c r="J21" s="10"/>
      <c r="K21" s="66"/>
      <c r="L21" s="65"/>
      <c r="P21" s="111"/>
      <c r="Q21" s="111"/>
      <c r="R21" s="109"/>
      <c r="S21" s="110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.75" customHeight="1">
      <c r="A22" s="27"/>
      <c r="B22" s="27"/>
      <c r="C22" s="17"/>
      <c r="D22" s="17"/>
      <c r="E22" s="3"/>
      <c r="F22" s="3"/>
      <c r="G22" s="73"/>
      <c r="H22" s="3"/>
      <c r="I22" s="3"/>
      <c r="J22" s="3"/>
      <c r="K22" s="18"/>
      <c r="L22" s="135"/>
      <c r="M22" s="135"/>
      <c r="N22" s="82" t="s">
        <v>3</v>
      </c>
      <c r="O22" s="62"/>
      <c r="P22" s="111"/>
      <c r="Q22" s="111"/>
      <c r="R22" s="109"/>
      <c r="S22" s="110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.75">
      <c r="A23" s="2"/>
      <c r="B23" s="3"/>
      <c r="C23" s="3"/>
      <c r="D23" s="3"/>
      <c r="E23" s="3"/>
      <c r="F23" s="3"/>
      <c r="G23" s="73"/>
      <c r="H23" s="17" t="s">
        <v>94</v>
      </c>
      <c r="I23" s="129" t="s">
        <v>1</v>
      </c>
      <c r="J23" s="129"/>
      <c r="K23" s="139" t="s">
        <v>92</v>
      </c>
      <c r="L23" s="3"/>
      <c r="M23" s="138">
        <f>D88</f>
        <v>0.45</v>
      </c>
      <c r="N23" s="62"/>
      <c r="O23" s="62"/>
      <c r="P23" s="111"/>
      <c r="Q23" s="111"/>
      <c r="R23" s="109"/>
      <c r="S23" s="110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.75">
      <c r="A24" s="2"/>
      <c r="B24" s="3"/>
      <c r="C24" s="3"/>
      <c r="D24" s="3"/>
      <c r="E24" s="3"/>
      <c r="G24" s="3"/>
      <c r="H24" s="55"/>
      <c r="I24" s="76">
        <v>1</v>
      </c>
      <c r="J24" s="19"/>
      <c r="K24" s="139"/>
      <c r="L24" s="77">
        <v>1</v>
      </c>
      <c r="M24" s="138"/>
      <c r="N24" s="3"/>
      <c r="O24" s="3"/>
      <c r="P24" s="111"/>
      <c r="Q24" s="111"/>
      <c r="R24" s="109"/>
      <c r="S24" s="110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.75">
      <c r="A25" s="2"/>
      <c r="B25" s="3"/>
      <c r="C25" s="3"/>
      <c r="D25" s="3"/>
      <c r="E25" s="3"/>
      <c r="F25" s="3"/>
      <c r="G25" s="3"/>
      <c r="H25" s="17"/>
      <c r="I25" s="56">
        <v>1.5</v>
      </c>
      <c r="J25" s="3"/>
      <c r="K25" s="3"/>
      <c r="L25" s="56">
        <v>1</v>
      </c>
      <c r="M25" s="10"/>
      <c r="N25" s="3"/>
      <c r="O25" s="3"/>
      <c r="P25" s="111"/>
      <c r="Q25" s="111"/>
      <c r="R25" s="109"/>
      <c r="S25" s="110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7.25" customHeight="1">
      <c r="A26" s="3"/>
      <c r="B26" s="3"/>
      <c r="C26" s="9"/>
      <c r="D26" s="97"/>
      <c r="E26" s="98"/>
      <c r="F26" s="99"/>
      <c r="G26" s="97"/>
      <c r="H26" s="78">
        <f>J114-C114</f>
        <v>0.6615290519877677</v>
      </c>
      <c r="I26" s="57">
        <f>K114-J114</f>
        <v>0.3523354740061677</v>
      </c>
      <c r="J26" s="130">
        <f>D92-L26</f>
        <v>1.35</v>
      </c>
      <c r="K26" s="130"/>
      <c r="L26" s="23">
        <f>M23*L25</f>
        <v>0.45</v>
      </c>
      <c r="M26" s="101"/>
      <c r="N26" s="3"/>
      <c r="O26" s="3"/>
      <c r="P26" s="112"/>
      <c r="Q26" s="112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.75">
      <c r="A27" s="3"/>
      <c r="B27" s="3"/>
      <c r="C27" s="9"/>
      <c r="D27" s="33"/>
      <c r="E27" s="93"/>
      <c r="F27" s="100"/>
      <c r="G27" s="33"/>
      <c r="H27" s="3"/>
      <c r="I27" s="3"/>
      <c r="J27" s="3"/>
      <c r="K27" s="3"/>
      <c r="L27" s="3"/>
      <c r="M27" s="29"/>
      <c r="N27" s="72" t="s">
        <v>51</v>
      </c>
      <c r="O27" s="3"/>
      <c r="P27" s="112"/>
      <c r="Q27" s="112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35" customFormat="1" ht="12.75">
      <c r="A28" s="31"/>
      <c r="B28" s="31"/>
      <c r="C28" s="70">
        <f>-H16+I28</f>
        <v>-5</v>
      </c>
      <c r="D28" s="33"/>
      <c r="E28" s="31"/>
      <c r="F28" s="32"/>
      <c r="G28" s="33"/>
      <c r="H28" s="74">
        <f>-I26-H26</f>
        <v>-1.0138645259939354</v>
      </c>
      <c r="I28" s="124">
        <v>0</v>
      </c>
      <c r="J28" s="125"/>
      <c r="K28" s="31"/>
      <c r="L28" s="71">
        <f>+L26+J26+I28</f>
        <v>1.8</v>
      </c>
      <c r="P28" s="113"/>
      <c r="Q28" s="113"/>
      <c r="R28" s="114"/>
      <c r="S28" s="115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1:46" s="35" customFormat="1" ht="12" customHeight="1">
      <c r="A29" s="31"/>
      <c r="B29" s="31"/>
      <c r="M29" s="34"/>
      <c r="O29" s="72"/>
      <c r="P29" s="114"/>
      <c r="Q29" s="113"/>
      <c r="R29" s="114"/>
      <c r="S29" s="115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1:46" s="35" customFormat="1" ht="17.25" customHeight="1">
      <c r="A30" s="1"/>
      <c r="B30" s="13" t="s">
        <v>19</v>
      </c>
      <c r="C30" s="1"/>
      <c r="D30" s="1"/>
      <c r="E30" s="1"/>
      <c r="F30" s="1"/>
      <c r="G30" s="5"/>
      <c r="H30" s="1"/>
      <c r="I30" s="1"/>
      <c r="J30" s="1"/>
      <c r="K30" s="1"/>
      <c r="M30" s="34"/>
      <c r="P30" s="113"/>
      <c r="Q30" s="113"/>
      <c r="R30" s="114"/>
      <c r="S30" s="115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1:46" s="35" customFormat="1" ht="12.75">
      <c r="A31" s="1"/>
      <c r="B31" s="1"/>
      <c r="C31" s="1"/>
      <c r="D31" s="1"/>
      <c r="E31" s="1"/>
      <c r="F31" s="1"/>
      <c r="G31" s="15" t="s">
        <v>5</v>
      </c>
      <c r="H31" s="15" t="s">
        <v>28</v>
      </c>
      <c r="I31" s="15" t="s">
        <v>44</v>
      </c>
      <c r="J31" s="1"/>
      <c r="K31" s="5"/>
      <c r="L31" s="31"/>
      <c r="M31" s="34"/>
      <c r="N31" s="31"/>
      <c r="O31" s="31"/>
      <c r="P31" s="114"/>
      <c r="Q31" s="114"/>
      <c r="R31" s="114"/>
      <c r="S31" s="115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1:46" s="35" customFormat="1" ht="12.75">
      <c r="A32" s="1"/>
      <c r="B32" t="s">
        <v>37</v>
      </c>
      <c r="C32"/>
      <c r="D32"/>
      <c r="E32" s="12" t="s">
        <v>8</v>
      </c>
      <c r="F32" t="s">
        <v>10</v>
      </c>
      <c r="G32" s="59">
        <v>0.148</v>
      </c>
      <c r="H32" s="59">
        <v>0.142</v>
      </c>
      <c r="I32" s="59">
        <v>0.215</v>
      </c>
      <c r="J32" s="1"/>
      <c r="K32" s="1"/>
      <c r="L32" s="1"/>
      <c r="M32" s="1"/>
      <c r="N32" s="1"/>
      <c r="O32" s="1"/>
      <c r="P32" s="67"/>
      <c r="Q32" s="113"/>
      <c r="R32" s="114"/>
      <c r="S32" s="115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1:46" s="35" customFormat="1" ht="12.75">
      <c r="A33" s="1"/>
      <c r="B33" t="s">
        <v>12</v>
      </c>
      <c r="C33"/>
      <c r="D33" s="1"/>
      <c r="E33" s="12" t="s">
        <v>9</v>
      </c>
      <c r="F33" t="s">
        <v>11</v>
      </c>
      <c r="G33" s="59">
        <v>1.13</v>
      </c>
      <c r="H33" s="59">
        <v>1.18</v>
      </c>
      <c r="I33" s="59">
        <v>0.78</v>
      </c>
      <c r="J33" s="1"/>
      <c r="K33" s="1"/>
      <c r="L33" s="1"/>
      <c r="M33" s="1"/>
      <c r="N33" s="1"/>
      <c r="O33" s="1"/>
      <c r="P33" s="67"/>
      <c r="Q33" s="113"/>
      <c r="R33" s="114"/>
      <c r="S33" s="115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1:46" s="35" customFormat="1" ht="12.75">
      <c r="A34" s="1"/>
      <c r="B34" s="1"/>
      <c r="C34" s="1"/>
      <c r="D34" s="1"/>
      <c r="E34" s="11" t="s">
        <v>27</v>
      </c>
      <c r="F34" t="s">
        <v>10</v>
      </c>
      <c r="G34" s="59">
        <v>0.213</v>
      </c>
      <c r="H34" s="59">
        <v>0.213</v>
      </c>
      <c r="I34" s="59">
        <v>0.246</v>
      </c>
      <c r="J34" s="1"/>
      <c r="K34" s="1"/>
      <c r="L34" s="1"/>
      <c r="M34" s="1"/>
      <c r="N34" s="1"/>
      <c r="O34" s="1"/>
      <c r="P34" s="67"/>
      <c r="Q34" s="113"/>
      <c r="R34" s="114"/>
      <c r="S34" s="115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1:46" s="35" customFormat="1" ht="11.25" customHeight="1">
      <c r="A35" s="31"/>
      <c r="B35" s="31"/>
      <c r="C35" s="32"/>
      <c r="D35" s="33"/>
      <c r="E35" s="31"/>
      <c r="F35" s="32"/>
      <c r="G35" s="33"/>
      <c r="H35" s="31"/>
      <c r="I35" s="50"/>
      <c r="J35" s="31"/>
      <c r="K35" s="31"/>
      <c r="L35" s="31"/>
      <c r="M35" s="34"/>
      <c r="N35" s="31"/>
      <c r="O35" s="31"/>
      <c r="P35" s="113"/>
      <c r="Q35" s="113"/>
      <c r="R35" s="114"/>
      <c r="S35" s="115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1:46" ht="12.75">
      <c r="A36" s="14" t="s">
        <v>13</v>
      </c>
      <c r="B36" s="13" t="s">
        <v>29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14"/>
      <c r="B37" s="3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14"/>
      <c r="B38" s="36" t="s">
        <v>30</v>
      </c>
      <c r="C38" s="36"/>
      <c r="D38" s="36"/>
      <c r="E38" s="36"/>
      <c r="F38" s="38"/>
      <c r="G38" s="36"/>
      <c r="H38" s="36"/>
      <c r="I38" s="36"/>
      <c r="J38" s="36"/>
      <c r="K38" s="3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14"/>
      <c r="B39" s="36" t="s">
        <v>104</v>
      </c>
      <c r="C39" s="37"/>
      <c r="D39" s="36"/>
      <c r="E39" s="36"/>
      <c r="F39" s="36"/>
      <c r="G39" s="37"/>
      <c r="H39" s="36"/>
      <c r="I39" s="36"/>
      <c r="J39" s="36"/>
      <c r="K39" s="3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14"/>
      <c r="B40" s="36" t="s">
        <v>105</v>
      </c>
      <c r="C40" s="36"/>
      <c r="D40" s="36"/>
      <c r="E40" s="36"/>
      <c r="F40" s="36"/>
      <c r="G40" s="36"/>
      <c r="H40" s="36"/>
      <c r="I40" s="36"/>
      <c r="J40" s="36"/>
      <c r="K40" s="3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14"/>
      <c r="B41" s="36" t="s">
        <v>106</v>
      </c>
      <c r="C41" s="36"/>
      <c r="D41" s="36"/>
      <c r="E41" s="36"/>
      <c r="F41" s="36"/>
      <c r="G41" s="36"/>
      <c r="H41" s="36"/>
      <c r="I41" s="36"/>
      <c r="J41" s="36"/>
      <c r="K41" s="3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14"/>
      <c r="B42" s="3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14"/>
      <c r="B43" s="3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14"/>
      <c r="B44" s="36"/>
      <c r="D44" s="36" t="s">
        <v>108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14"/>
      <c r="B45" s="36"/>
      <c r="D45" s="36" t="s">
        <v>107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14"/>
      <c r="B46" s="36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14"/>
      <c r="B47" s="36"/>
      <c r="C47" s="36"/>
      <c r="D47" s="36"/>
      <c r="E47" s="36"/>
      <c r="F47" s="36"/>
      <c r="G47" s="36"/>
      <c r="H47" s="36"/>
      <c r="I47" s="36"/>
      <c r="J47" s="36"/>
      <c r="K47" s="36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14"/>
      <c r="B48" s="36"/>
      <c r="C48" s="36"/>
      <c r="D48" s="36"/>
      <c r="E48" s="36"/>
      <c r="F48" s="36"/>
      <c r="G48" s="36"/>
      <c r="H48" s="36"/>
      <c r="I48" s="36"/>
      <c r="J48" s="36"/>
      <c r="K48" s="36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4.25">
      <c r="A49" s="14"/>
      <c r="B49" s="36"/>
      <c r="C49" s="37" t="s">
        <v>34</v>
      </c>
      <c r="D49" s="36"/>
      <c r="E49" s="36"/>
      <c r="F49" s="36"/>
      <c r="G49" s="36"/>
      <c r="H49" s="36"/>
      <c r="I49" s="136" t="s">
        <v>35</v>
      </c>
      <c r="J49" s="136"/>
      <c r="K49" s="136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14"/>
      <c r="B50" s="36"/>
      <c r="C50" s="36"/>
      <c r="D50" s="36"/>
      <c r="E50" s="36"/>
      <c r="F50" s="36"/>
      <c r="G50" s="36"/>
      <c r="H50" s="36"/>
      <c r="I50" s="136"/>
      <c r="J50" s="136"/>
      <c r="K50" s="136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s="35" customFormat="1" ht="16.5" customHeight="1">
      <c r="A51" s="89"/>
      <c r="B51" s="90"/>
      <c r="C51" s="141" t="s">
        <v>1</v>
      </c>
      <c r="D51" s="36"/>
      <c r="E51" s="36"/>
      <c r="F51" s="36"/>
      <c r="G51" s="36"/>
      <c r="H51" s="36"/>
      <c r="I51" s="136" t="s">
        <v>33</v>
      </c>
      <c r="J51" s="136"/>
      <c r="K51" s="36"/>
      <c r="P51" s="114"/>
      <c r="Q51" s="114"/>
      <c r="R51" s="114"/>
      <c r="S51" s="114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1:46" s="92" customFormat="1" ht="12.75">
      <c r="A52" s="42"/>
      <c r="B52" s="42"/>
      <c r="C52" s="141"/>
      <c r="D52" s="36"/>
      <c r="E52" s="36"/>
      <c r="F52" s="36"/>
      <c r="G52" s="36"/>
      <c r="H52" s="36"/>
      <c r="I52" s="136"/>
      <c r="J52" s="136"/>
      <c r="K52" s="36"/>
      <c r="P52" s="116"/>
      <c r="Q52" s="116"/>
      <c r="R52" s="116"/>
      <c r="S52" s="116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</row>
    <row r="53" spans="1:46" s="92" customFormat="1" ht="12.75">
      <c r="A53" s="87"/>
      <c r="B53" s="87"/>
      <c r="C53" s="37"/>
      <c r="D53" s="36"/>
      <c r="E53" s="36"/>
      <c r="F53" s="36"/>
      <c r="G53" s="36"/>
      <c r="H53" s="36"/>
      <c r="I53" s="36"/>
      <c r="J53" s="36"/>
      <c r="K53" s="36"/>
      <c r="L53" s="94"/>
      <c r="P53" s="116"/>
      <c r="Q53" s="116"/>
      <c r="R53" s="116"/>
      <c r="S53" s="116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</row>
    <row r="54" spans="1:46" s="92" customFormat="1" ht="12.75">
      <c r="A54" s="87"/>
      <c r="B54" s="87"/>
      <c r="C54" s="39" t="s">
        <v>32</v>
      </c>
      <c r="D54" s="36"/>
      <c r="E54" s="36"/>
      <c r="F54" s="36"/>
      <c r="G54" s="36"/>
      <c r="H54" s="36"/>
      <c r="I54" s="36" t="s">
        <v>2</v>
      </c>
      <c r="J54" s="36"/>
      <c r="K54" s="36"/>
      <c r="L54" s="95"/>
      <c r="P54" s="116"/>
      <c r="Q54" s="116"/>
      <c r="R54" s="116"/>
      <c r="S54" s="116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</row>
    <row r="55" spans="1:46" s="92" customFormat="1" ht="12.75">
      <c r="A55" s="42"/>
      <c r="B55" s="42"/>
      <c r="C55" s="36"/>
      <c r="D55" s="36"/>
      <c r="E55" s="36"/>
      <c r="F55" s="36"/>
      <c r="G55" s="36"/>
      <c r="H55" s="36"/>
      <c r="I55" s="36"/>
      <c r="J55" s="36"/>
      <c r="K55" s="36"/>
      <c r="P55" s="116"/>
      <c r="Q55" s="116"/>
      <c r="R55" s="116"/>
      <c r="S55" s="116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</row>
    <row r="56" spans="1:46" s="92" customFormat="1" ht="12.75">
      <c r="A56" s="87"/>
      <c r="B56" s="96"/>
      <c r="C56" s="90"/>
      <c r="D56" s="90"/>
      <c r="E56" s="90"/>
      <c r="F56" s="91" t="s">
        <v>31</v>
      </c>
      <c r="G56" s="90"/>
      <c r="H56" s="90"/>
      <c r="I56" s="90"/>
      <c r="J56" s="90"/>
      <c r="K56" s="90"/>
      <c r="L56" s="94"/>
      <c r="M56" s="94"/>
      <c r="N56" s="94"/>
      <c r="O56" s="94"/>
      <c r="P56" s="117"/>
      <c r="Q56" s="116"/>
      <c r="R56" s="116"/>
      <c r="S56" s="118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</row>
    <row r="57" spans="1:46" s="92" customFormat="1" ht="12.75">
      <c r="A57" s="87"/>
      <c r="B57" s="88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16"/>
      <c r="R57" s="116"/>
      <c r="S57" s="118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</row>
    <row r="58" spans="3:46" ht="12.75">
      <c r="C58" s="38"/>
      <c r="E58" s="40"/>
      <c r="F58" s="36"/>
      <c r="G58" s="36"/>
      <c r="H58" s="36"/>
      <c r="I58" s="36"/>
      <c r="J58" s="36"/>
      <c r="K58" s="36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14" t="s">
        <v>14</v>
      </c>
      <c r="B59" s="13" t="s">
        <v>58</v>
      </c>
      <c r="C59" s="38"/>
      <c r="E59" s="40"/>
      <c r="F59" s="36"/>
      <c r="G59" s="36"/>
      <c r="H59" s="36"/>
      <c r="I59" s="36"/>
      <c r="J59" s="36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14"/>
      <c r="B60" s="36" t="s">
        <v>38</v>
      </c>
      <c r="C60" s="38"/>
      <c r="E60" s="40"/>
      <c r="F60" s="36"/>
      <c r="G60" s="36"/>
      <c r="H60" s="36"/>
      <c r="I60" s="36"/>
      <c r="J60" s="36"/>
      <c r="K60" s="36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14"/>
      <c r="B61" s="42" t="s">
        <v>39</v>
      </c>
      <c r="C61" s="41">
        <v>0.079</v>
      </c>
      <c r="D61" s="1" t="s">
        <v>4</v>
      </c>
      <c r="E61" s="40"/>
      <c r="F61" s="36"/>
      <c r="G61" s="36"/>
      <c r="H61" s="36"/>
      <c r="I61" s="36"/>
      <c r="J61" s="36"/>
      <c r="K61" s="36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14"/>
      <c r="B62" s="42" t="s">
        <v>40</v>
      </c>
      <c r="C62" s="37">
        <f>ROUND((F12+F11*C61)*C61,3)</f>
        <v>0.024</v>
      </c>
      <c r="D62" s="1" t="s">
        <v>42</v>
      </c>
      <c r="E62" s="40"/>
      <c r="F62" s="36"/>
      <c r="G62" s="36"/>
      <c r="H62" s="36"/>
      <c r="I62" s="36"/>
      <c r="J62" s="36"/>
      <c r="K62" s="36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14"/>
      <c r="B63" s="42" t="s">
        <v>41</v>
      </c>
      <c r="C63" s="37">
        <f>ROUND(0.001*E8/C62,2)</f>
        <v>2.08</v>
      </c>
      <c r="D63" s="1" t="s">
        <v>43</v>
      </c>
      <c r="E63" s="40"/>
      <c r="F63" s="36"/>
      <c r="G63" s="36"/>
      <c r="H63" s="36"/>
      <c r="I63" s="36"/>
      <c r="J63" s="36"/>
      <c r="K63" s="36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4.25">
      <c r="A64" s="14"/>
      <c r="B64" s="42" t="s">
        <v>54</v>
      </c>
      <c r="C64" s="38"/>
      <c r="E64" s="40"/>
      <c r="F64" s="36"/>
      <c r="G64" s="36"/>
      <c r="H64" s="36"/>
      <c r="I64" s="36"/>
      <c r="J64" s="131">
        <f>ROUND(H19+C63^2/(2*9.81)+C61,3)</f>
        <v>3039.605</v>
      </c>
      <c r="K64" s="131"/>
      <c r="L64" s="1" t="s">
        <v>4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4.25">
      <c r="A65" s="14"/>
      <c r="B65" s="42" t="s">
        <v>56</v>
      </c>
      <c r="G65" s="1">
        <f>J64</f>
        <v>3039.605</v>
      </c>
      <c r="H65" s="44" t="s">
        <v>55</v>
      </c>
      <c r="J65" s="28" t="s">
        <v>48</v>
      </c>
      <c r="L65" s="1" t="s">
        <v>46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14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14"/>
      <c r="B67" s="43" t="s">
        <v>45</v>
      </c>
      <c r="C67" s="36"/>
      <c r="D67" s="36"/>
      <c r="E67" s="36"/>
      <c r="F67" s="36"/>
      <c r="G67" s="36"/>
      <c r="H67" s="36"/>
      <c r="I67" s="36"/>
      <c r="J67" s="36"/>
      <c r="K67" s="36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14"/>
      <c r="B68" s="42" t="s">
        <v>39</v>
      </c>
      <c r="C68" s="37">
        <f>I32</f>
        <v>0.215</v>
      </c>
      <c r="D68" s="1" t="s">
        <v>4</v>
      </c>
      <c r="E68" s="36"/>
      <c r="F68" s="36"/>
      <c r="G68" s="36"/>
      <c r="H68" s="36"/>
      <c r="I68" s="36"/>
      <c r="J68" s="36"/>
      <c r="K68" s="36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14"/>
      <c r="B69" s="42" t="s">
        <v>40</v>
      </c>
      <c r="C69" s="37">
        <f>ROUND((H12+H11*C68)*C68,3)</f>
        <v>0.065</v>
      </c>
      <c r="D69" s="1" t="s">
        <v>42</v>
      </c>
      <c r="E69" s="36"/>
      <c r="F69" s="36"/>
      <c r="G69" s="36"/>
      <c r="H69" s="36"/>
      <c r="I69" s="36"/>
      <c r="J69" s="36"/>
      <c r="K69" s="36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14"/>
      <c r="B70" s="42" t="s">
        <v>41</v>
      </c>
      <c r="C70" s="37">
        <f>ROUND(0.001*E8/C69,2)</f>
        <v>0.77</v>
      </c>
      <c r="D70" s="1" t="s">
        <v>43</v>
      </c>
      <c r="E70" s="36"/>
      <c r="F70" s="36"/>
      <c r="G70" s="36"/>
      <c r="H70" s="36"/>
      <c r="I70" s="36"/>
      <c r="J70" s="36"/>
      <c r="K70" s="36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4.25">
      <c r="A71" s="14"/>
      <c r="B71" s="42" t="s">
        <v>52</v>
      </c>
      <c r="C71" s="36"/>
      <c r="D71" s="36"/>
      <c r="E71" s="36"/>
      <c r="F71" s="36"/>
      <c r="G71" s="36"/>
      <c r="H71" s="36"/>
      <c r="I71" s="36"/>
      <c r="J71" s="131">
        <f>ROUND(H19+C70^2/(2*9.81)+C68,3)</f>
        <v>3039.55</v>
      </c>
      <c r="K71" s="131"/>
      <c r="L71" s="1" t="s">
        <v>4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5.75">
      <c r="A72" s="14"/>
      <c r="B72" s="42" t="s">
        <v>56</v>
      </c>
      <c r="G72" s="1">
        <f>J71</f>
        <v>3039.55</v>
      </c>
      <c r="H72" s="44" t="s">
        <v>53</v>
      </c>
      <c r="J72" s="28" t="s">
        <v>49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5.75">
      <c r="A73" s="14"/>
      <c r="B73" s="1" t="s">
        <v>47</v>
      </c>
      <c r="C73" s="36"/>
      <c r="D73" s="36"/>
      <c r="E73" s="36"/>
      <c r="F73" s="36"/>
      <c r="G73" s="36"/>
      <c r="H73" s="36"/>
      <c r="I73" s="36"/>
      <c r="J73" s="36"/>
      <c r="K73" s="36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14"/>
      <c r="B74" s="36"/>
      <c r="C74" s="36"/>
      <c r="D74" s="36"/>
      <c r="E74" s="36"/>
      <c r="F74" s="36"/>
      <c r="G74" s="36"/>
      <c r="H74" s="36"/>
      <c r="I74" s="36"/>
      <c r="J74" s="36"/>
      <c r="K74" s="36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14"/>
      <c r="B75" s="36" t="s">
        <v>50</v>
      </c>
      <c r="C75" s="36"/>
      <c r="D75" s="36"/>
      <c r="E75" s="36"/>
      <c r="F75" s="36"/>
      <c r="G75" s="36"/>
      <c r="H75" s="36"/>
      <c r="I75" s="36"/>
      <c r="J75" s="36"/>
      <c r="K75" s="36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14"/>
      <c r="B76" s="36" t="s">
        <v>36</v>
      </c>
      <c r="C76" s="41">
        <v>0.079</v>
      </c>
      <c r="D76" s="1" t="s">
        <v>4</v>
      </c>
      <c r="E76" s="36"/>
      <c r="F76" s="36"/>
      <c r="G76" s="36"/>
      <c r="H76" s="36"/>
      <c r="I76" s="36"/>
      <c r="J76" s="36"/>
      <c r="K76" s="36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14"/>
      <c r="B77" s="36" t="s">
        <v>59</v>
      </c>
      <c r="C77" s="41">
        <v>0.364</v>
      </c>
      <c r="D77" s="1" t="s">
        <v>4</v>
      </c>
      <c r="E77" s="36"/>
      <c r="F77" s="36" t="s">
        <v>66</v>
      </c>
      <c r="G77" s="36">
        <f>E8/1000/((G12+G11*C77)*C77)</f>
        <v>0.6868131868131868</v>
      </c>
      <c r="H77" s="36" t="s">
        <v>43</v>
      </c>
      <c r="I77" s="36"/>
      <c r="J77" s="36"/>
      <c r="K77" s="36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14"/>
      <c r="B78" s="42" t="s">
        <v>63</v>
      </c>
      <c r="C78" s="41">
        <v>3039.016</v>
      </c>
      <c r="D78" s="1" t="s">
        <v>84</v>
      </c>
      <c r="E78" s="36"/>
      <c r="F78" s="36"/>
      <c r="G78" s="36"/>
      <c r="H78" s="36"/>
      <c r="I78" s="36"/>
      <c r="J78" s="36"/>
      <c r="K78" s="36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14"/>
      <c r="B79" s="42"/>
      <c r="C79" s="42"/>
      <c r="E79" s="36"/>
      <c r="F79" s="36"/>
      <c r="G79" s="36"/>
      <c r="H79" s="36"/>
      <c r="I79" s="36"/>
      <c r="J79" s="36"/>
      <c r="K79" s="36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14" t="s">
        <v>15</v>
      </c>
      <c r="B80" s="13" t="s">
        <v>57</v>
      </c>
      <c r="C80" s="36"/>
      <c r="D80" s="36"/>
      <c r="E80" s="36"/>
      <c r="F80" s="36"/>
      <c r="G80" s="36"/>
      <c r="H80" s="36"/>
      <c r="I80" s="36"/>
      <c r="J80" s="36"/>
      <c r="K80" s="36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14"/>
      <c r="B81" s="36"/>
      <c r="C81" s="36"/>
      <c r="D81" s="36"/>
      <c r="E81" s="36"/>
      <c r="F81" s="36"/>
      <c r="G81" s="36"/>
      <c r="H81" s="36"/>
      <c r="I81" s="36"/>
      <c r="J81" s="36"/>
      <c r="K81" s="3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14"/>
      <c r="B82" s="42" t="s">
        <v>61</v>
      </c>
      <c r="C82" s="36"/>
      <c r="D82" s="36"/>
      <c r="E82" s="128">
        <f>H19</f>
        <v>3039.305</v>
      </c>
      <c r="F82" s="128"/>
      <c r="G82" s="45" t="s">
        <v>62</v>
      </c>
      <c r="H82" s="40">
        <f>C78</f>
        <v>3039.016</v>
      </c>
      <c r="I82" s="38" t="s">
        <v>60</v>
      </c>
      <c r="J82" s="128">
        <f>E82-H82</f>
        <v>0.2889999999997599</v>
      </c>
      <c r="K82" s="131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14"/>
      <c r="B83" s="42" t="s">
        <v>64</v>
      </c>
      <c r="C83" s="36"/>
      <c r="D83" s="36"/>
      <c r="E83" s="36"/>
      <c r="F83" s="36"/>
      <c r="G83" s="36"/>
      <c r="H83" s="36"/>
      <c r="I83" s="36"/>
      <c r="J83" s="36"/>
      <c r="K83" s="3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14"/>
      <c r="B84" s="42" t="s">
        <v>65</v>
      </c>
      <c r="C84" s="36"/>
      <c r="D84" s="36"/>
      <c r="E84" s="36"/>
      <c r="F84" s="36"/>
      <c r="G84" s="36"/>
      <c r="H84" s="36"/>
      <c r="I84" s="36"/>
      <c r="J84" s="36"/>
      <c r="K84" s="3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14"/>
      <c r="B85" s="36"/>
      <c r="C85" s="36"/>
      <c r="D85" s="36"/>
      <c r="E85" s="36"/>
      <c r="F85" s="36"/>
      <c r="G85" s="36"/>
      <c r="H85" s="36"/>
      <c r="I85" s="36"/>
      <c r="J85" s="36"/>
      <c r="K85" s="3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5.75">
      <c r="A86" s="14"/>
      <c r="B86" s="36"/>
      <c r="C86" s="37" t="s">
        <v>68</v>
      </c>
      <c r="D86" s="40">
        <f>J82</f>
        <v>0.2889999999997599</v>
      </c>
      <c r="E86" s="38" t="s">
        <v>69</v>
      </c>
      <c r="F86" s="36" t="s">
        <v>70</v>
      </c>
      <c r="G86" s="36"/>
      <c r="H86" s="36">
        <f>CEILING(J82+0.4*(C77+G77^2/(2*9.81)),0.05)</f>
        <v>0.45</v>
      </c>
      <c r="I86" s="36" t="s">
        <v>4</v>
      </c>
      <c r="J86" s="36"/>
      <c r="K86" s="36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9.75" customHeight="1">
      <c r="A87" s="14"/>
      <c r="B87" s="36"/>
      <c r="C87" s="36"/>
      <c r="D87" s="36"/>
      <c r="E87" s="36"/>
      <c r="F87" s="36"/>
      <c r="G87" s="36"/>
      <c r="H87" s="36"/>
      <c r="I87" s="36"/>
      <c r="J87" s="36"/>
      <c r="K87" s="36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14"/>
      <c r="B88" s="36"/>
      <c r="C88" s="37" t="s">
        <v>67</v>
      </c>
      <c r="D88" s="58">
        <f>H86</f>
        <v>0.45</v>
      </c>
      <c r="E88" s="1" t="s">
        <v>4</v>
      </c>
      <c r="F88" s="36"/>
      <c r="G88" s="36" t="s">
        <v>85</v>
      </c>
      <c r="H88" s="36"/>
      <c r="I88" s="36"/>
      <c r="J88" s="128">
        <f>E82-D88</f>
        <v>3038.855</v>
      </c>
      <c r="K88" s="128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9.75" customHeight="1">
      <c r="A89" s="14"/>
      <c r="B89" s="36"/>
      <c r="C89" s="36"/>
      <c r="D89" s="36"/>
      <c r="E89" s="36"/>
      <c r="F89" s="36"/>
      <c r="G89" s="36"/>
      <c r="H89" s="36"/>
      <c r="I89" s="36"/>
      <c r="J89" s="36"/>
      <c r="K89" s="36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14" t="s">
        <v>17</v>
      </c>
      <c r="B90" s="13" t="s">
        <v>22</v>
      </c>
      <c r="C90" s="36"/>
      <c r="D90" s="36"/>
      <c r="E90" s="36"/>
      <c r="F90" s="36"/>
      <c r="G90" s="36"/>
      <c r="H90" s="36"/>
      <c r="I90" s="36"/>
      <c r="J90" s="36"/>
      <c r="K90" s="36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14"/>
      <c r="B91" s="36"/>
      <c r="C91" s="36"/>
      <c r="D91" s="36"/>
      <c r="E91" s="36"/>
      <c r="F91" s="36"/>
      <c r="G91" s="36"/>
      <c r="H91" s="36"/>
      <c r="I91" s="36"/>
      <c r="J91" s="36"/>
      <c r="K91" s="36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14"/>
      <c r="B92" s="36" t="s">
        <v>71</v>
      </c>
      <c r="C92" s="36"/>
      <c r="D92" s="58">
        <f>CEILING(6*(C77-C76),0.1)</f>
        <v>1.8</v>
      </c>
      <c r="E92" s="36" t="s">
        <v>4</v>
      </c>
      <c r="F92" s="36"/>
      <c r="G92" s="36"/>
      <c r="H92" s="36"/>
      <c r="I92" s="36"/>
      <c r="J92" s="36"/>
      <c r="K92" s="36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9.75" customHeight="1">
      <c r="A93" s="14"/>
      <c r="B93" s="36"/>
      <c r="C93" s="36"/>
      <c r="D93" s="36"/>
      <c r="E93" s="36"/>
      <c r="F93" s="36"/>
      <c r="G93" s="36"/>
      <c r="H93" s="36"/>
      <c r="I93" s="36"/>
      <c r="J93" s="36"/>
      <c r="K93" s="36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14" t="s">
        <v>18</v>
      </c>
      <c r="B94" s="13" t="s">
        <v>72</v>
      </c>
      <c r="C94" s="36"/>
      <c r="D94" s="36"/>
      <c r="E94" s="36"/>
      <c r="F94" s="36"/>
      <c r="G94" s="36"/>
      <c r="H94" s="36"/>
      <c r="I94" s="36"/>
      <c r="J94" s="36"/>
      <c r="K94" s="36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20:46" ht="12.75"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2:46" ht="12.75">
      <c r="B96" s="1" t="s">
        <v>73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20:46" ht="12.75"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7:46" ht="12.75">
      <c r="G98" s="36" t="s">
        <v>96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20:46" ht="12.75"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20:46" ht="12.75"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2:46" ht="12.75">
      <c r="B101" s="39" t="s">
        <v>74</v>
      </c>
      <c r="C101" s="1" t="s">
        <v>75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2:46" ht="12.75">
      <c r="B102" s="39" t="s">
        <v>76</v>
      </c>
      <c r="C102" s="1" t="s">
        <v>77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20:46" ht="7.5" customHeight="1"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2:46" ht="12.75">
      <c r="B104" s="39" t="s">
        <v>74</v>
      </c>
      <c r="C104" s="6">
        <f>C63</f>
        <v>2.08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2:46" ht="12.75">
      <c r="B105" s="39" t="s">
        <v>76</v>
      </c>
      <c r="C105" s="46">
        <f>G27</f>
        <v>0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20:46" ht="6.75" customHeight="1"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2:46" ht="12.75">
      <c r="B107" s="28" t="s">
        <v>79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2:46" ht="14.25">
      <c r="B108" s="39" t="s">
        <v>78</v>
      </c>
      <c r="C108" s="52">
        <f>-C105</f>
        <v>0</v>
      </c>
      <c r="D108" s="47">
        <f>-9.81*(1+C105^2)/(4.5*C104^2)</f>
        <v>-0.5038831360946745</v>
      </c>
      <c r="E108" s="48" t="s">
        <v>83</v>
      </c>
      <c r="F108" s="36" t="s">
        <v>96</v>
      </c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2:46" ht="15" customHeight="1">
      <c r="B109" s="79" t="s">
        <v>97</v>
      </c>
      <c r="C109" s="52"/>
      <c r="D109" s="47"/>
      <c r="E109" s="48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2:46" ht="8.25" customHeight="1">
      <c r="B110" s="28"/>
      <c r="C110" s="52"/>
      <c r="D110" s="47"/>
      <c r="E110" s="48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2:46" ht="12.75">
      <c r="B111" s="39" t="s">
        <v>82</v>
      </c>
      <c r="C111" s="53">
        <f>(-1-C108*I25)/(2*I25*D108)</f>
        <v>0.6615290519877677</v>
      </c>
      <c r="D111" s="48" t="s">
        <v>4</v>
      </c>
      <c r="E111" s="36" t="s">
        <v>96</v>
      </c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2:46" ht="17.25" customHeight="1">
      <c r="B112" s="36" t="s">
        <v>95</v>
      </c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5:46" ht="9" customHeight="1">
      <c r="E113" s="5"/>
      <c r="F113" s="5"/>
      <c r="G113" s="5"/>
      <c r="H113" s="5"/>
      <c r="I113" s="5"/>
      <c r="J113" s="5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2:42" ht="12.75">
      <c r="B114" s="15" t="s">
        <v>51</v>
      </c>
      <c r="C114" s="51">
        <v>0</v>
      </c>
      <c r="D114" s="51">
        <f>($J$114-C114)/7*COLUMN(A114)+C114</f>
        <v>0.09450415028396682</v>
      </c>
      <c r="E114" s="51">
        <f>($J$114-D114)/7*COLUMN(B114)+D114</f>
        <v>0.25651126505648136</v>
      </c>
      <c r="F114" s="51">
        <f>($J$114-E114)/7*COLUMN(C113)+E114</f>
        <v>0.4300903165984612</v>
      </c>
      <c r="G114" s="51">
        <f>($J$114-F114)/7*COLUMN(D113)+F114</f>
        <v>0.5623410225352078</v>
      </c>
      <c r="H114" s="51">
        <f>($J$114-G114)/7*COLUMN(E113)+G114</f>
        <v>0.633189615001322</v>
      </c>
      <c r="I114" s="51">
        <f>($J$114-H114)/7*COLUMN(F113)+H114</f>
        <v>0.657480560989704</v>
      </c>
      <c r="J114" s="51">
        <f>IF(C111&gt;0,C111+C114,C114)</f>
        <v>0.6615290519877677</v>
      </c>
      <c r="K114" s="51">
        <f>ABS((J115-K115)*I25)+J114</f>
        <v>1.0138645259939354</v>
      </c>
      <c r="L114" s="51">
        <f>K114+J26</f>
        <v>2.3638645259939355</v>
      </c>
      <c r="M114" s="51">
        <f>L26+L114</f>
        <v>2.8138645259939357</v>
      </c>
      <c r="N114" s="7"/>
      <c r="O114" s="7"/>
      <c r="P114" s="112"/>
      <c r="Q114" s="112"/>
      <c r="R114" s="112"/>
      <c r="S114" s="119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>
      <c r="B115" s="15" t="s">
        <v>80</v>
      </c>
      <c r="C115" s="51">
        <f>$H$19</f>
        <v>3039.305</v>
      </c>
      <c r="D115" s="51">
        <f aca="true" t="shared" si="0" ref="D115:J115">$H$19+($C$108*(D114-$C$114)+$D$108*(D114-$C$114)^2)</f>
        <v>3039.300499802367</v>
      </c>
      <c r="E115" s="51">
        <f t="shared" si="0"/>
        <v>3039.2718454827477</v>
      </c>
      <c r="F115" s="51">
        <f t="shared" si="0"/>
        <v>3039.2117928662765</v>
      </c>
      <c r="G115" s="51">
        <f t="shared" si="0"/>
        <v>3039.1456583330564</v>
      </c>
      <c r="H115" s="51">
        <f t="shared" si="0"/>
        <v>3039.102978593512</v>
      </c>
      <c r="I115" s="51">
        <f t="shared" si="0"/>
        <v>3039.087181051217</v>
      </c>
      <c r="J115" s="51">
        <f t="shared" si="0"/>
        <v>3039.084490316004</v>
      </c>
      <c r="K115" s="51">
        <f>M20-D88</f>
        <v>3038.8496</v>
      </c>
      <c r="L115" s="51">
        <f>K115</f>
        <v>3038.8496</v>
      </c>
      <c r="M115" s="51">
        <f>M20</f>
        <v>3039.2996</v>
      </c>
      <c r="N115" s="7"/>
      <c r="O115" s="7"/>
      <c r="P115" s="112"/>
      <c r="Q115" s="112"/>
      <c r="R115" s="112"/>
      <c r="S115" s="119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6" ht="16.5" customHeight="1">
      <c r="B116" s="36" t="s">
        <v>99</v>
      </c>
      <c r="J116" s="5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2:46" ht="21" customHeight="1">
      <c r="B117" s="42" t="s">
        <v>98</v>
      </c>
      <c r="H117" s="53"/>
      <c r="I117" s="53"/>
      <c r="J117" s="5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2:46" ht="16.5" customHeight="1">
      <c r="B118" s="54">
        <f>IF(AND(J115&lt;=M115+I32,J115&gt;K115),"","MODIFIQUE DATOS")</f>
      </c>
      <c r="H118" s="53"/>
      <c r="I118" s="53"/>
      <c r="J118" s="5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7:46" ht="12.75">
      <c r="G119" s="40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6:46" ht="12.75">
      <c r="F120" s="36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6:46" ht="12.75">
      <c r="F121" s="36"/>
      <c r="G121" s="6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20:46" ht="12.75"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20:46" ht="12.75"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20:46" ht="12.75"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20:46" ht="12.75"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20:46" ht="12.75"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20:46" ht="12.75"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20:46" ht="12.75"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20:46" ht="12.75"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20:46" ht="12.75"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20:46" ht="12.75"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20:46" ht="12.75"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20:46" ht="12.75"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20:46" ht="12.75"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20:46" ht="12.75"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20:46" ht="12.75"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20:46" ht="12.75"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20:46" ht="12.75"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20:46" ht="12.75"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20:46" ht="12.75"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20:46" ht="12.75"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20:46" ht="12.75"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20:46" ht="12.75"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20:46" ht="12.75"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20:46" ht="12.75"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20:46" ht="12.75"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20:46" ht="12.75"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20:46" ht="12.75"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20:46" ht="12.75"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20:46" ht="12.75"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20:46" ht="12.75"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20:46" ht="12.75"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20:46" ht="12.75"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20:46" ht="12.75"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20:46" ht="12.75"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20:46" ht="12.75"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20:46" ht="12.75"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20:46" ht="12.75"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20:46" ht="12.75"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20:46" ht="12.75"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20:46" ht="12.75"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20:46" ht="12.75"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20:46" ht="12.75"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20:46" ht="12.75"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20:46" ht="12.75"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20:46" ht="12.75"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20:46" ht="12.75"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20:46" ht="12.75"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20:46" ht="12.75"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20:46" ht="12.75"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20:46" ht="12.75"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20:46" ht="12.75"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20:46" ht="12.75"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20:46" ht="12.75"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20:46" ht="12.75"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20:46" ht="12.75"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20:46" ht="12.75"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20:46" ht="12.75"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20:46" ht="12.75"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20:46" ht="12.75"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20:46" ht="12.75"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20:46" ht="12.75"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20:46" ht="12.75"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20:46" ht="12.75"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20:46" ht="12.75"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20:46" ht="12.75"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20:46" ht="12.75"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20:46" ht="12.75"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20:46" ht="12.75"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20:46" ht="12.75"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20:46" ht="12.75"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20:46" ht="12.75"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20:46" ht="12.75"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20:46" ht="12.75"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20:46" ht="12.75"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20:46" ht="12.75"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20:46" ht="12.75"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20:46" ht="12.75"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20:46" ht="12.75"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20:46" ht="12.75"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20:46" ht="12.75"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20:46" ht="12.75"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20:46" ht="12.75"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20:46" ht="12.75"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20:46" ht="12.75"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20:46" ht="12.75"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20:46" ht="12.75"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20:46" ht="12.75"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20:46" ht="12.75"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20:46" ht="12.75"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20:46" ht="12.75"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20:46" ht="12.75"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20:46" ht="12.75"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20:46" ht="12.75"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20:46" ht="12.75"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20:46" ht="12.75"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20:46" ht="12.75"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20:46" ht="12.75"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20:46" ht="12.75"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20:46" ht="12.75"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20:46" ht="12.75"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20:46" ht="12.75"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20:46" ht="12.75"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20:46" ht="12.75"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20:46" ht="12.75"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20:46" ht="12.75"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20:46" ht="12.75"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20:46" ht="12.75"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20:46" ht="12.75"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20:46" ht="12.75"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20:46" ht="12.75"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20:46" ht="12.75"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20:46" ht="12.75"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20:46" ht="12.75"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20:46" ht="12.75"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20:46" ht="12.75"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20:46" ht="12.75"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20:46" ht="12.75"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20:46" ht="12.75"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20:46" ht="12.75"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20:46" ht="12.75"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20:46" ht="12.75"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20:46" ht="12.75"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20:46" ht="12.75"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20:46" ht="12.75"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20:46" ht="12.75"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20:46" ht="12.75"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20:46" ht="12.75"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20:46" ht="12.75"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20:46" ht="12.75"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20:46" ht="12.75"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20:46" ht="12.75"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20:46" ht="12.75"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20:46" ht="12.75"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20:46" ht="12.75"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20:46" ht="12.75"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20:46" ht="12.75"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20:46" ht="12.75"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20:46" ht="12.75"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20:46" ht="12.75"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20:46" ht="12.75"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20:46" ht="12.75"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20:46" ht="12.75"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20:46" ht="12.75"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20:46" ht="12.75"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20:46" ht="12.75"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20:46" ht="12.75"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20:46" ht="12.75"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20:46" ht="12.75"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20:46" ht="12.75"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20:46" ht="12.75"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41:46" ht="12.75">
      <c r="AO272" s="3"/>
      <c r="AP272" s="3"/>
      <c r="AQ272" s="3"/>
      <c r="AR272" s="3"/>
      <c r="AS272" s="3"/>
      <c r="AT272" s="3"/>
    </row>
  </sheetData>
  <sheetProtection password="80CC" sheet="1"/>
  <mergeCells count="22">
    <mergeCell ref="C51:C52"/>
    <mergeCell ref="I51:J52"/>
    <mergeCell ref="J82:K82"/>
    <mergeCell ref="J64:K64"/>
    <mergeCell ref="M20:N20"/>
    <mergeCell ref="B19:B20"/>
    <mergeCell ref="L22:M22"/>
    <mergeCell ref="I49:K50"/>
    <mergeCell ref="C21:D21"/>
    <mergeCell ref="M23:M24"/>
    <mergeCell ref="C19:C20"/>
    <mergeCell ref="D19:D20"/>
    <mergeCell ref="K23:K24"/>
    <mergeCell ref="D5:E5"/>
    <mergeCell ref="I28:J28"/>
    <mergeCell ref="H19:I19"/>
    <mergeCell ref="H20:I20"/>
    <mergeCell ref="J88:K88"/>
    <mergeCell ref="I23:J23"/>
    <mergeCell ref="J26:K26"/>
    <mergeCell ref="J71:K71"/>
    <mergeCell ref="E82:F82"/>
  </mergeCells>
  <printOptions/>
  <pageMargins left="1.01" right="0.48" top="0.88" bottom="1.3" header="0" footer="0"/>
  <pageSetup horizontalDpi="600" verticalDpi="600" orientation="portrait" paperSize="9" scale="85" r:id="rId5"/>
  <drawing r:id="rId4"/>
  <legacyDrawing r:id="rId3"/>
  <oleObjects>
    <oleObject progId="Equation.3" shapeId="1446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Rios E.</dc:creator>
  <cp:keywords/>
  <dc:description/>
  <cp:lastModifiedBy>Administrador</cp:lastModifiedBy>
  <cp:lastPrinted>2006-07-28T14:20:57Z</cp:lastPrinted>
  <dcterms:created xsi:type="dcterms:W3CDTF">2006-07-01T16:33:42Z</dcterms:created>
  <dcterms:modified xsi:type="dcterms:W3CDTF">2014-09-16T17:22:39Z</dcterms:modified>
  <cp:category/>
  <cp:version/>
  <cp:contentType/>
  <cp:contentStatus/>
</cp:coreProperties>
</file>