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10" yWindow="105" windowWidth="9135" windowHeight="8325" tabRatio="712" activeTab="1"/>
  </bookViews>
  <sheets>
    <sheet name="Global" sheetId="5" r:id="rId1"/>
    <sheet name="Diseño tuberias" sheetId="1" r:id="rId2"/>
    <sheet name="Tub. NTP ISO 4422" sheetId="2" r:id="rId3"/>
    <sheet name="Tub.NTP 399.02" sheetId="3" r:id="rId4"/>
  </sheets>
  <definedNames>
    <definedName name="_xlnm.Print_Area" localSheetId="1">'Diseño tuberias'!$A$1:$P$29</definedName>
    <definedName name="_xlnm.Print_Area" localSheetId="0">Global!$B$1:$E$25</definedName>
    <definedName name="_xlnm.Print_Area" localSheetId="2">'Tub. NTP ISO 4422'!$A$1:$N$18</definedName>
    <definedName name="_xlnm.Print_Area" localSheetId="3">'Tub.NTP 399.02'!$A$1:$N$20</definedName>
  </definedNames>
  <calcPr calcId="145621"/>
</workbook>
</file>

<file path=xl/calcChain.xml><?xml version="1.0" encoding="utf-8"?>
<calcChain xmlns="http://schemas.openxmlformats.org/spreadsheetml/2006/main">
  <c r="G80" i="1" l="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F24"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C24" i="1"/>
  <c r="G23" i="1"/>
  <c r="L24" i="1"/>
  <c r="K24" i="1"/>
  <c r="L30" i="1"/>
  <c r="L29" i="1"/>
  <c r="K30" i="1"/>
  <c r="K28" i="1"/>
  <c r="L28" i="1"/>
  <c r="M23" i="1" l="1"/>
  <c r="O23" i="1" s="1"/>
  <c r="K27" i="1"/>
  <c r="L27" i="1"/>
  <c r="K29" i="1" l="1"/>
  <c r="K25" i="1"/>
  <c r="K26" i="1"/>
  <c r="L26" i="1"/>
  <c r="D6" i="5" l="1"/>
  <c r="D14" i="5" s="1"/>
  <c r="D17" i="5" s="1"/>
  <c r="D23" i="5" s="1"/>
  <c r="U18" i="2"/>
  <c r="U31" i="2" s="1"/>
  <c r="T18" i="2"/>
  <c r="T31" i="2" s="1"/>
  <c r="S18" i="2"/>
  <c r="S31" i="2" s="1"/>
  <c r="R18" i="2"/>
  <c r="R31" i="2" s="1"/>
  <c r="U17" i="2"/>
  <c r="T17" i="2"/>
  <c r="T30" i="2" s="1"/>
  <c r="S17" i="2"/>
  <c r="S30" i="2" s="1"/>
  <c r="R17" i="2"/>
  <c r="R30" i="2" s="1"/>
  <c r="U16" i="2"/>
  <c r="U29" i="2" s="1"/>
  <c r="T16" i="2"/>
  <c r="T29" i="2" s="1"/>
  <c r="S16" i="2"/>
  <c r="S29" i="2" s="1"/>
  <c r="R16" i="2"/>
  <c r="R29" i="2" s="1"/>
  <c r="U15" i="2"/>
  <c r="U28" i="2" s="1"/>
  <c r="T15" i="2"/>
  <c r="T28" i="2" s="1"/>
  <c r="S15" i="2"/>
  <c r="S28" i="2" s="1"/>
  <c r="R15" i="2"/>
  <c r="R28" i="2" s="1"/>
  <c r="U14" i="2"/>
  <c r="U27" i="2" s="1"/>
  <c r="T14" i="2"/>
  <c r="T27" i="2" s="1"/>
  <c r="S14" i="2"/>
  <c r="S27" i="2" s="1"/>
  <c r="R14" i="2"/>
  <c r="R27" i="2" s="1"/>
  <c r="U13" i="2"/>
  <c r="U26" i="2" s="1"/>
  <c r="T13" i="2"/>
  <c r="T26" i="2" s="1"/>
  <c r="S13" i="2"/>
  <c r="S26" i="2" s="1"/>
  <c r="R13" i="2"/>
  <c r="R26" i="2" s="1"/>
  <c r="U12" i="2"/>
  <c r="U25" i="2" s="1"/>
  <c r="T12" i="2"/>
  <c r="T25" i="2" s="1"/>
  <c r="S12" i="2"/>
  <c r="S25" i="2" s="1"/>
  <c r="R12" i="2"/>
  <c r="R25" i="2" s="1"/>
  <c r="U11" i="2"/>
  <c r="U24" i="2" s="1"/>
  <c r="T11" i="2"/>
  <c r="T24" i="2" s="1"/>
  <c r="S11" i="2"/>
  <c r="S24" i="2" s="1"/>
  <c r="R11" i="2"/>
  <c r="R24" i="2" s="1"/>
  <c r="U10" i="2"/>
  <c r="U23" i="2" s="1"/>
  <c r="T10" i="2"/>
  <c r="T23" i="2" s="1"/>
  <c r="S10" i="2"/>
  <c r="S23" i="2" s="1"/>
  <c r="R10" i="2"/>
  <c r="R23" i="2" s="1"/>
  <c r="U9" i="2"/>
  <c r="U22" i="2" s="1"/>
  <c r="T9" i="2"/>
  <c r="T22" i="2" s="1"/>
  <c r="S9" i="2"/>
  <c r="S22" i="2" s="1"/>
  <c r="R9" i="2"/>
  <c r="R22" i="2" s="1"/>
  <c r="U8" i="2"/>
  <c r="U21" i="2" s="1"/>
  <c r="T8" i="2"/>
  <c r="T21" i="2" s="1"/>
  <c r="S8" i="2"/>
  <c r="S21" i="2" s="1"/>
  <c r="R8" i="2"/>
  <c r="R21" i="2" s="1"/>
  <c r="U30" i="2"/>
  <c r="D18" i="2"/>
  <c r="D17" i="2"/>
  <c r="D16" i="2"/>
  <c r="D15" i="2"/>
  <c r="D14" i="2"/>
  <c r="D13" i="2"/>
  <c r="D12" i="2"/>
  <c r="D11" i="2"/>
  <c r="D10" i="2"/>
  <c r="D9" i="2"/>
  <c r="D8" i="2"/>
  <c r="G18" i="2"/>
  <c r="G17" i="2"/>
  <c r="G16" i="2"/>
  <c r="G15" i="2"/>
  <c r="G14" i="2"/>
  <c r="G13" i="2"/>
  <c r="G12" i="2"/>
  <c r="G11" i="2"/>
  <c r="G10" i="2"/>
  <c r="G9" i="2"/>
  <c r="G8" i="2"/>
  <c r="J18" i="2"/>
  <c r="J17" i="2"/>
  <c r="J16" i="2"/>
  <c r="J15" i="2"/>
  <c r="J14" i="2"/>
  <c r="J13" i="2"/>
  <c r="J12" i="2"/>
  <c r="J11" i="2"/>
  <c r="J10" i="2"/>
  <c r="J9" i="2"/>
  <c r="J8" i="2"/>
  <c r="M18" i="2"/>
  <c r="M17" i="2"/>
  <c r="M16" i="2"/>
  <c r="M15" i="2"/>
  <c r="M14" i="2"/>
  <c r="M13" i="2"/>
  <c r="M12" i="2"/>
  <c r="M11" i="2"/>
  <c r="M10" i="2"/>
  <c r="M9" i="2"/>
  <c r="M8" i="2"/>
  <c r="Q14" i="3"/>
  <c r="S14" i="3" s="1"/>
  <c r="S30" i="3" s="1"/>
  <c r="U20" i="3"/>
  <c r="U36" i="3" s="1"/>
  <c r="T20" i="3"/>
  <c r="S20" i="3"/>
  <c r="S36" i="3" s="1"/>
  <c r="R20" i="3"/>
  <c r="R36" i="3" s="1"/>
  <c r="U19" i="3"/>
  <c r="U35" i="3" s="1"/>
  <c r="T19" i="3"/>
  <c r="T35" i="3" s="1"/>
  <c r="S19" i="3"/>
  <c r="S35" i="3" s="1"/>
  <c r="R19" i="3"/>
  <c r="R35" i="3" s="1"/>
  <c r="U18" i="3"/>
  <c r="U34" i="3" s="1"/>
  <c r="T18" i="3"/>
  <c r="T34" i="3" s="1"/>
  <c r="S18" i="3"/>
  <c r="S34" i="3" s="1"/>
  <c r="R18" i="3"/>
  <c r="R34" i="3" s="1"/>
  <c r="U17" i="3"/>
  <c r="U33" i="3" s="1"/>
  <c r="T17" i="3"/>
  <c r="T33" i="3" s="1"/>
  <c r="S17" i="3"/>
  <c r="S33" i="3" s="1"/>
  <c r="R17" i="3"/>
  <c r="R33" i="3" s="1"/>
  <c r="U16" i="3"/>
  <c r="U32" i="3" s="1"/>
  <c r="T16" i="3"/>
  <c r="T32" i="3" s="1"/>
  <c r="S16" i="3"/>
  <c r="S32" i="3" s="1"/>
  <c r="R16" i="3"/>
  <c r="R32" i="3" s="1"/>
  <c r="U15" i="3"/>
  <c r="U31" i="3" s="1"/>
  <c r="T15" i="3"/>
  <c r="T31" i="3" s="1"/>
  <c r="S15" i="3"/>
  <c r="S31" i="3" s="1"/>
  <c r="R15" i="3"/>
  <c r="R31" i="3" s="1"/>
  <c r="T36" i="3"/>
  <c r="M20" i="3"/>
  <c r="M19" i="3"/>
  <c r="M18" i="3"/>
  <c r="M17" i="3"/>
  <c r="M16" i="3"/>
  <c r="M15" i="3"/>
  <c r="M14" i="3"/>
  <c r="M13" i="3"/>
  <c r="M12" i="3"/>
  <c r="M11" i="3"/>
  <c r="M10" i="3"/>
  <c r="J20" i="3"/>
  <c r="J19" i="3"/>
  <c r="J18" i="3"/>
  <c r="J17" i="3"/>
  <c r="J16" i="3"/>
  <c r="J15" i="3"/>
  <c r="J14" i="3"/>
  <c r="J13" i="3"/>
  <c r="J12" i="3"/>
  <c r="J11" i="3"/>
  <c r="J10" i="3"/>
  <c r="J9" i="3"/>
  <c r="J8" i="3"/>
  <c r="G20" i="3"/>
  <c r="G19" i="3"/>
  <c r="G18" i="3"/>
  <c r="G17" i="3"/>
  <c r="G16" i="3"/>
  <c r="G15" i="3"/>
  <c r="G14" i="3"/>
  <c r="G13" i="3"/>
  <c r="G12" i="3"/>
  <c r="D20" i="3"/>
  <c r="D19" i="3"/>
  <c r="D18" i="3"/>
  <c r="D17" i="3"/>
  <c r="D16" i="3"/>
  <c r="D15" i="3"/>
  <c r="D14" i="3"/>
  <c r="D13" i="3"/>
  <c r="N23" i="1" l="1"/>
  <c r="M24" i="1" s="1"/>
  <c r="L25" i="1"/>
  <c r="R14" i="3"/>
  <c r="R30" i="3" s="1"/>
  <c r="U14" i="3"/>
  <c r="U30" i="3" s="1"/>
  <c r="Q13" i="3"/>
  <c r="R13" i="3" s="1"/>
  <c r="R29" i="3" s="1"/>
  <c r="T14" i="3"/>
  <c r="T30" i="3" s="1"/>
  <c r="D18" i="5"/>
  <c r="D19" i="5"/>
  <c r="D20" i="5"/>
  <c r="O24" i="1" l="1"/>
  <c r="N24" i="1"/>
  <c r="P23" i="1"/>
  <c r="U13" i="3"/>
  <c r="U29" i="3" s="1"/>
  <c r="Q12" i="3"/>
  <c r="T12" i="3" s="1"/>
  <c r="T28" i="3" s="1"/>
  <c r="T13" i="3"/>
  <c r="T29" i="3" s="1"/>
  <c r="S13" i="3"/>
  <c r="S29" i="3" s="1"/>
  <c r="P24" i="1" l="1"/>
  <c r="M25" i="1"/>
  <c r="N25" i="1" s="1"/>
  <c r="P25" i="1" s="1"/>
  <c r="S12" i="3"/>
  <c r="S28" i="3" s="1"/>
  <c r="Q11" i="3"/>
  <c r="R11" i="3" s="1"/>
  <c r="R27" i="3" s="1"/>
  <c r="U12" i="3"/>
  <c r="U28" i="3" s="1"/>
  <c r="R12" i="3"/>
  <c r="R28" i="3" s="1"/>
  <c r="M26" i="1" l="1"/>
  <c r="O26" i="1" s="1"/>
  <c r="T11" i="3"/>
  <c r="T27" i="3" s="1"/>
  <c r="Q10" i="3"/>
  <c r="R10" i="3" s="1"/>
  <c r="R26" i="3" s="1"/>
  <c r="U11" i="3"/>
  <c r="U27" i="3" s="1"/>
  <c r="S11" i="3"/>
  <c r="S27" i="3" s="1"/>
  <c r="N26" i="1" l="1"/>
  <c r="P26" i="1" s="1"/>
  <c r="M27" i="1"/>
  <c r="O27" i="1" s="1"/>
  <c r="T10" i="3"/>
  <c r="T26" i="3" s="1"/>
  <c r="Q9" i="3"/>
  <c r="U9" i="3" s="1"/>
  <c r="U25" i="3" s="1"/>
  <c r="S10" i="3"/>
  <c r="S26" i="3" s="1"/>
  <c r="U10" i="3"/>
  <c r="U26" i="3" s="1"/>
  <c r="Q8" i="3"/>
  <c r="N27" i="1" l="1"/>
  <c r="T9" i="3"/>
  <c r="T25" i="3" s="1"/>
  <c r="R9" i="3"/>
  <c r="R25" i="3" s="1"/>
  <c r="S9" i="3"/>
  <c r="S25" i="3" s="1"/>
  <c r="P27" i="1"/>
  <c r="M28" i="1"/>
  <c r="O28" i="1" s="1"/>
  <c r="U8" i="3"/>
  <c r="U24" i="3" s="1"/>
  <c r="R8" i="3"/>
  <c r="R24" i="3" s="1"/>
  <c r="T8" i="3"/>
  <c r="T24" i="3" s="1"/>
  <c r="S8" i="3"/>
  <c r="S24" i="3" s="1"/>
  <c r="N28" i="1" l="1"/>
  <c r="P28" i="1" s="1"/>
  <c r="M29" i="1" l="1"/>
  <c r="O29" i="1" s="1"/>
  <c r="N29" i="1" l="1"/>
  <c r="P29" i="1" l="1"/>
  <c r="M30" i="1"/>
  <c r="N30" i="1" l="1"/>
  <c r="O30" i="1"/>
  <c r="P30" i="1" l="1"/>
  <c r="M31" i="1"/>
  <c r="O31" i="1" l="1"/>
  <c r="N31" i="1"/>
  <c r="M32" i="1" l="1"/>
  <c r="P31" i="1"/>
  <c r="O32" i="1" l="1"/>
  <c r="N32" i="1"/>
  <c r="P32" i="1" l="1"/>
  <c r="M33" i="1"/>
  <c r="N33" i="1" l="1"/>
  <c r="O33" i="1"/>
  <c r="P33" i="1" l="1"/>
  <c r="M34" i="1"/>
  <c r="O34" i="1" l="1"/>
  <c r="N34" i="1"/>
  <c r="M35" i="1" l="1"/>
  <c r="P34" i="1"/>
  <c r="N35" i="1" l="1"/>
  <c r="O35" i="1"/>
  <c r="P35" i="1" l="1"/>
  <c r="M36" i="1"/>
  <c r="O36" i="1" l="1"/>
  <c r="N36" i="1"/>
  <c r="P36" i="1" l="1"/>
  <c r="M37" i="1"/>
  <c r="N37" i="1" l="1"/>
  <c r="O37" i="1"/>
  <c r="P37" i="1" l="1"/>
  <c r="M38" i="1"/>
  <c r="O38" i="1" l="1"/>
  <c r="N38" i="1"/>
  <c r="P38" i="1" l="1"/>
  <c r="M39" i="1"/>
  <c r="N39" i="1" l="1"/>
  <c r="O39" i="1"/>
  <c r="M40" i="1" l="1"/>
  <c r="P39" i="1"/>
  <c r="O40" i="1" l="1"/>
  <c r="N40" i="1"/>
  <c r="P40" i="1" l="1"/>
  <c r="M41" i="1"/>
  <c r="N41" i="1" l="1"/>
  <c r="O41" i="1"/>
  <c r="P41" i="1" l="1"/>
  <c r="M42" i="1"/>
  <c r="O42" i="1" l="1"/>
  <c r="N42" i="1"/>
  <c r="P42" i="1" l="1"/>
  <c r="M43" i="1"/>
  <c r="N43" i="1" l="1"/>
  <c r="O43" i="1"/>
  <c r="P43" i="1" l="1"/>
  <c r="M44" i="1"/>
  <c r="O44" i="1" l="1"/>
  <c r="N44" i="1"/>
  <c r="P44" i="1" l="1"/>
  <c r="M45" i="1"/>
  <c r="N45" i="1" l="1"/>
  <c r="O45" i="1"/>
  <c r="P45" i="1" l="1"/>
  <c r="M46" i="1"/>
  <c r="O46" i="1" l="1"/>
  <c r="N46" i="1"/>
  <c r="P46" i="1" l="1"/>
  <c r="M47" i="1"/>
  <c r="N47" i="1" l="1"/>
  <c r="O47" i="1"/>
  <c r="P47" i="1" l="1"/>
  <c r="M48" i="1"/>
  <c r="O48" i="1" l="1"/>
  <c r="N48" i="1"/>
  <c r="P48" i="1" l="1"/>
  <c r="M49" i="1"/>
  <c r="N49" i="1" l="1"/>
  <c r="O49" i="1"/>
  <c r="P49" i="1" l="1"/>
  <c r="M50" i="1"/>
  <c r="O50" i="1" l="1"/>
  <c r="N50" i="1"/>
  <c r="P50" i="1" l="1"/>
  <c r="M51" i="1"/>
  <c r="N51" i="1" l="1"/>
  <c r="O51" i="1"/>
  <c r="P51" i="1" l="1"/>
  <c r="M52" i="1"/>
  <c r="O52" i="1" l="1"/>
  <c r="N52" i="1"/>
  <c r="P52" i="1" l="1"/>
  <c r="M53" i="1"/>
  <c r="N53" i="1" l="1"/>
  <c r="O53" i="1"/>
  <c r="P53" i="1" l="1"/>
  <c r="M54" i="1"/>
  <c r="O54" i="1" l="1"/>
  <c r="N54" i="1"/>
  <c r="P54" i="1" l="1"/>
  <c r="M55" i="1"/>
  <c r="N55" i="1" l="1"/>
  <c r="O55" i="1"/>
  <c r="P55" i="1" l="1"/>
  <c r="M56" i="1"/>
  <c r="O56" i="1" l="1"/>
  <c r="N56" i="1"/>
  <c r="P56" i="1" l="1"/>
  <c r="M57" i="1"/>
  <c r="N57" i="1" l="1"/>
  <c r="O57" i="1"/>
  <c r="P57" i="1" l="1"/>
  <c r="M58" i="1"/>
  <c r="O58" i="1" l="1"/>
  <c r="N58" i="1"/>
  <c r="P58" i="1" l="1"/>
  <c r="M59" i="1"/>
  <c r="N59" i="1" l="1"/>
  <c r="O59" i="1"/>
  <c r="P59" i="1" l="1"/>
  <c r="M60" i="1"/>
  <c r="O60" i="1" l="1"/>
  <c r="N60" i="1"/>
  <c r="P60" i="1" l="1"/>
  <c r="M61" i="1"/>
  <c r="N61" i="1" l="1"/>
  <c r="O61" i="1"/>
  <c r="P61" i="1" l="1"/>
  <c r="M62" i="1"/>
  <c r="O62" i="1" l="1"/>
  <c r="N62" i="1"/>
  <c r="P62" i="1" l="1"/>
  <c r="M63" i="1"/>
  <c r="N63" i="1" l="1"/>
  <c r="O63" i="1"/>
  <c r="P63" i="1" l="1"/>
  <c r="M64" i="1"/>
  <c r="O64" i="1" l="1"/>
  <c r="N64" i="1"/>
  <c r="P64" i="1" l="1"/>
  <c r="M65" i="1"/>
  <c r="N65" i="1" l="1"/>
  <c r="O65" i="1"/>
  <c r="P65" i="1" l="1"/>
  <c r="M66" i="1"/>
  <c r="O66" i="1" l="1"/>
  <c r="N66" i="1"/>
  <c r="P66" i="1" l="1"/>
  <c r="M67" i="1"/>
  <c r="N67" i="1" l="1"/>
  <c r="O67" i="1"/>
  <c r="P67" i="1" l="1"/>
  <c r="M68" i="1"/>
  <c r="O68" i="1" l="1"/>
  <c r="N68" i="1"/>
  <c r="P68" i="1" l="1"/>
  <c r="M69" i="1"/>
  <c r="N69" i="1" l="1"/>
  <c r="O69" i="1"/>
  <c r="P69" i="1" l="1"/>
  <c r="M70" i="1"/>
  <c r="O70" i="1" l="1"/>
  <c r="N70" i="1"/>
  <c r="P70" i="1" l="1"/>
  <c r="M71" i="1"/>
  <c r="N71" i="1" l="1"/>
  <c r="O71" i="1"/>
  <c r="P71" i="1" l="1"/>
  <c r="M72" i="1"/>
  <c r="O72" i="1" l="1"/>
  <c r="N72" i="1"/>
  <c r="P72" i="1" l="1"/>
  <c r="M73" i="1"/>
  <c r="N73" i="1" l="1"/>
  <c r="O73" i="1"/>
  <c r="P73" i="1" l="1"/>
  <c r="M74" i="1"/>
  <c r="O74" i="1" l="1"/>
  <c r="N74" i="1"/>
  <c r="P74" i="1" l="1"/>
  <c r="M75" i="1"/>
  <c r="N75" i="1" l="1"/>
  <c r="O75" i="1"/>
  <c r="P75" i="1" l="1"/>
  <c r="M76" i="1"/>
  <c r="O76" i="1" l="1"/>
  <c r="N76" i="1"/>
  <c r="P76" i="1" l="1"/>
  <c r="M77" i="1"/>
  <c r="N77" i="1" l="1"/>
  <c r="O77" i="1"/>
  <c r="P77" i="1" l="1"/>
  <c r="M78" i="1"/>
  <c r="O78" i="1" l="1"/>
  <c r="N78" i="1"/>
  <c r="P78" i="1" l="1"/>
  <c r="M79" i="1"/>
  <c r="N79" i="1" l="1"/>
  <c r="O79" i="1"/>
  <c r="P79" i="1" l="1"/>
  <c r="M80" i="1"/>
  <c r="O80" i="1" l="1"/>
  <c r="N80" i="1"/>
  <c r="P80" i="1" s="1"/>
</calcChain>
</file>

<file path=xl/sharedStrings.xml><?xml version="1.0" encoding="utf-8"?>
<sst xmlns="http://schemas.openxmlformats.org/spreadsheetml/2006/main" count="251" uniqueCount="126">
  <si>
    <t>donde:</t>
  </si>
  <si>
    <t>Hf = Pérdida de carga en metros</t>
  </si>
  <si>
    <t>Q = Caudal a conducir en l/s</t>
  </si>
  <si>
    <t>L = Longitud de la tubería en metros</t>
  </si>
  <si>
    <t>Hf</t>
  </si>
  <si>
    <t>Ø = Diámetro interior de la tubería en mm</t>
  </si>
  <si>
    <t>TRAMO</t>
  </si>
  <si>
    <t>(m)</t>
  </si>
  <si>
    <t>(l/s)</t>
  </si>
  <si>
    <t>(mm)</t>
  </si>
  <si>
    <t xml:space="preserve"> Q</t>
  </si>
  <si>
    <t>V</t>
  </si>
  <si>
    <t>(m/s)</t>
  </si>
  <si>
    <t>Ø_int.</t>
  </si>
  <si>
    <t>C = Coeficiente de Hazen-Williams</t>
  </si>
  <si>
    <t xml:space="preserve">       Para  Tuberías  PVC     C  =</t>
  </si>
  <si>
    <t xml:space="preserve">PROYECTO:  </t>
  </si>
  <si>
    <t>CUADRO RESUMEN DE LOS CALCULOS</t>
  </si>
  <si>
    <t>(Pulg)</t>
  </si>
  <si>
    <t>Ø REFERENC.</t>
  </si>
  <si>
    <t>1/2"</t>
  </si>
  <si>
    <t>3/4"</t>
  </si>
  <si>
    <t>1"</t>
  </si>
  <si>
    <t>1-1/4"</t>
  </si>
  <si>
    <t>1-1/2"</t>
  </si>
  <si>
    <t>2"</t>
  </si>
  <si>
    <t>2-1/2"</t>
  </si>
  <si>
    <t>3"</t>
  </si>
  <si>
    <t>4"</t>
  </si>
  <si>
    <t>5-1/2"</t>
  </si>
  <si>
    <t>6"</t>
  </si>
  <si>
    <t>8"</t>
  </si>
  <si>
    <t>10"</t>
  </si>
  <si>
    <t>12"</t>
  </si>
  <si>
    <t>14"</t>
  </si>
  <si>
    <t>16"</t>
  </si>
  <si>
    <t>CATALOGO DE AMANCO:</t>
  </si>
  <si>
    <t>NORMA: NTP 399.02</t>
  </si>
  <si>
    <t>NORMA: NTP ISO 4422</t>
  </si>
  <si>
    <t>Longitud de tuberías con union riguida con campana  L = 5m</t>
  </si>
  <si>
    <t xml:space="preserve"> C-5</t>
  </si>
  <si>
    <t xml:space="preserve">Øi </t>
  </si>
  <si>
    <t>Ø e</t>
  </si>
  <si>
    <t>e</t>
  </si>
  <si>
    <t xml:space="preserve"> C-7.5</t>
  </si>
  <si>
    <t xml:space="preserve"> C-10</t>
  </si>
  <si>
    <t xml:space="preserve"> C-15</t>
  </si>
  <si>
    <t>Peso</t>
  </si>
  <si>
    <t>C-5</t>
  </si>
  <si>
    <t>C-7.5</t>
  </si>
  <si>
    <t>C-10</t>
  </si>
  <si>
    <t>C-15</t>
  </si>
  <si>
    <t>P.U.</t>
  </si>
  <si>
    <t>Fecha:</t>
  </si>
  <si>
    <t>Soles / Kg</t>
  </si>
  <si>
    <t>(Kg/m)</t>
  </si>
  <si>
    <t xml:space="preserve"> SERIE 6.6   (C-15)</t>
  </si>
  <si>
    <t xml:space="preserve"> SERIE 10   (C-10)</t>
  </si>
  <si>
    <t xml:space="preserve"> SERIE 13.3   (C-7.5)</t>
  </si>
  <si>
    <t xml:space="preserve"> SERIE 20   (C-5)</t>
  </si>
  <si>
    <t>Longitud de tuberías con union FLEXIBLE  L = 6m</t>
  </si>
  <si>
    <t>S / Kg</t>
  </si>
  <si>
    <t>Precio en Nuevos Soles / m</t>
  </si>
  <si>
    <t>Precio por un Tubo</t>
  </si>
  <si>
    <t>Ø REF.</t>
  </si>
  <si>
    <t>S 20</t>
  </si>
  <si>
    <t>S 13.3</t>
  </si>
  <si>
    <t>S 10</t>
  </si>
  <si>
    <t>S 6.6</t>
  </si>
  <si>
    <t>Precios cotizados 30/05/06</t>
  </si>
  <si>
    <t>Precios estimados en NS / m</t>
  </si>
  <si>
    <t>Precio estimado por tubo</t>
  </si>
  <si>
    <t>Factor</t>
  </si>
  <si>
    <t>Fact.</t>
  </si>
  <si>
    <t>PUNTO</t>
  </si>
  <si>
    <t>INICIO</t>
  </si>
  <si>
    <t>FINAL</t>
  </si>
  <si>
    <t>LONG.</t>
  </si>
  <si>
    <r>
      <t>V = 1273.2*Q / Ø</t>
    </r>
    <r>
      <rPr>
        <vertAlign val="superscript"/>
        <sz val="10"/>
        <rFont val="Arial"/>
        <family val="2"/>
      </rPr>
      <t>2</t>
    </r>
  </si>
  <si>
    <t>V = Velocidad en m/s</t>
  </si>
  <si>
    <r>
      <t xml:space="preserve">El diámetro de las tuberías se determina en base a la Formula de  friccion de </t>
    </r>
    <r>
      <rPr>
        <b/>
        <sz val="10"/>
        <rFont val="Arial"/>
        <family val="2"/>
      </rPr>
      <t xml:space="preserve">Hazen y Williams  </t>
    </r>
    <r>
      <rPr>
        <sz val="10"/>
        <rFont val="Arial"/>
        <family val="2"/>
      </rPr>
      <t>dado por la formula:</t>
    </r>
  </si>
  <si>
    <t>La velocidad se calcula por el concepto de continuidad, V= Q/A, que haciendo deducciones, de establece la ecuación siguiente:</t>
  </si>
  <si>
    <t>La cota piezometrica final (CPF) esta dado por la siguiente formula:</t>
  </si>
  <si>
    <t>CPF  =  CPI  -  Hf</t>
  </si>
  <si>
    <t>La presion en cada punto es la diferencia de la cota piezometrica menos la cota del terreno</t>
  </si>
  <si>
    <t>COTA PIEZOM. (m)</t>
  </si>
  <si>
    <t>PRESION (m H2O)</t>
  </si>
  <si>
    <t>CALCULO DE LOS CAUDALES DE DISEÑO DEL PROYECTO</t>
  </si>
  <si>
    <t>1.- DETERMINACION DE DATOS ACTUALES</t>
  </si>
  <si>
    <t>Unidades</t>
  </si>
  <si>
    <t>Numero de personas por lote</t>
  </si>
  <si>
    <t>Hab./lote</t>
  </si>
  <si>
    <t>Poblacion actual (Pa)</t>
  </si>
  <si>
    <t>Habitantes</t>
  </si>
  <si>
    <t>Periodo de diseño ( t )</t>
  </si>
  <si>
    <t>años</t>
  </si>
  <si>
    <t>Tasa de crecimiento intercensal ( r )</t>
  </si>
  <si>
    <t>%</t>
  </si>
  <si>
    <t>Dotacion por habitante por dia</t>
  </si>
  <si>
    <t>L/hab/dia)</t>
  </si>
  <si>
    <t>Coeficiente de variacion de consumo diario,  K1</t>
  </si>
  <si>
    <t>Coeficiente de variacion de consumo horario,  K2</t>
  </si>
  <si>
    <t>2.- CALCULO DE POBLACION FUTURA</t>
  </si>
  <si>
    <t>Poblacion permanente futura    Pf=Pa(1+r*t/100)</t>
  </si>
  <si>
    <t>3.- CALCULO DE CAUDAL DE DISEÑO</t>
  </si>
  <si>
    <t>Caudal promedio de agua para la poblacion permanente</t>
  </si>
  <si>
    <t>L/s</t>
  </si>
  <si>
    <t>Caudal Unitario por habitante</t>
  </si>
  <si>
    <t>Caudal maximo diario  ( Qmd=K1 * Qm )</t>
  </si>
  <si>
    <t>Caudal maximo horario  ( Qmh=K2 * Qm )</t>
  </si>
  <si>
    <t>m3</t>
  </si>
  <si>
    <t>4.- VOLUMEN DE REGULACION</t>
  </si>
  <si>
    <t xml:space="preserve"> </t>
  </si>
  <si>
    <t>Ø_nom</t>
  </si>
  <si>
    <t>Volumen de regulacion 30% de Qm</t>
  </si>
  <si>
    <t>Numero de lotes</t>
  </si>
  <si>
    <t>Se considerará un volumen de 30 m3</t>
  </si>
  <si>
    <t>La cota piezométrica de inicio(CPI) del tramo debe ser previamente conocido. En caso del reservorio coincide con la cota del nivel del agua, por eso el cálculo se empieza por el reservorio o estructura similar y se continua en cadena los tramos siguientes hasta el final del tramo.</t>
  </si>
  <si>
    <t>COTA RASANTE(m)</t>
  </si>
  <si>
    <t>( mm)</t>
  </si>
  <si>
    <t>Cam. Desc.</t>
  </si>
  <si>
    <t>Nivel agua en Cam. de carga</t>
  </si>
  <si>
    <t>Punto de salida tubería</t>
  </si>
  <si>
    <t xml:space="preserve">                DISEÑO DE UN SIFON CON TUBERIA DE SECCION CIRCULAR</t>
  </si>
  <si>
    <t>CONSTRUCCION SIFON EL MIRADOR</t>
  </si>
  <si>
    <t>KM                 Inicio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</si>
</sst>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quot;       &quot;"/>
    <numFmt numFmtId="165" formatCode="0.0&quot;  &quot;"/>
    <numFmt numFmtId="166" formatCode="0&quot;  &quot;"/>
    <numFmt numFmtId="167" formatCode="0.00&quot;  &quot;"/>
    <numFmt numFmtId="170" formatCode="0\+000.00"/>
  </numFmts>
  <fonts count="8" x14ac:knownFonts="1">
    <font>
      <sz val="10"/>
      <name val="Arial"/>
    </font>
    <font>
      <sz val="10"/>
      <name val="Arial"/>
      <family val="2"/>
    </font>
    <font>
      <b/>
      <sz val="10"/>
      <name val="Arial"/>
      <family val="2"/>
    </font>
    <font>
      <b/>
      <sz val="9"/>
      <name val="Arial"/>
      <family val="2"/>
    </font>
    <font>
      <b/>
      <sz val="12"/>
      <name val="Arial"/>
      <family val="2"/>
    </font>
    <font>
      <b/>
      <sz val="8"/>
      <name val="Arial"/>
      <family val="2"/>
    </font>
    <font>
      <vertAlign val="superscript"/>
      <sz val="10"/>
      <name val="Arial"/>
      <family val="2"/>
    </font>
    <font>
      <b/>
      <sz val="12"/>
      <color theme="1"/>
      <name val="Calibri"/>
      <family val="2"/>
      <scheme val="minor"/>
    </font>
  </fonts>
  <fills count="7">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cellStyleXfs>
  <cellXfs count="107">
    <xf numFmtId="0" fontId="0" fillId="0" borderId="0" xfId="0"/>
    <xf numFmtId="0" fontId="0" fillId="0" borderId="0" xfId="0" applyBorder="1"/>
    <xf numFmtId="0" fontId="0" fillId="0" borderId="0" xfId="0" applyAlignment="1">
      <alignment horizontal="center" vertical="center"/>
    </xf>
    <xf numFmtId="0" fontId="0" fillId="0" borderId="0" xfId="0" applyFill="1" applyBorder="1"/>
    <xf numFmtId="0" fontId="2" fillId="0" borderId="0" xfId="0" applyFont="1" applyBorder="1"/>
    <xf numFmtId="164" fontId="0" fillId="0" borderId="1" xfId="0" applyNumberForma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165" fontId="0" fillId="0" borderId="1" xfId="0" applyNumberFormat="1" applyBorder="1"/>
    <xf numFmtId="166" fontId="0" fillId="0" borderId="1" xfId="0" applyNumberFormat="1" applyBorder="1"/>
    <xf numFmtId="165" fontId="0" fillId="2" borderId="1" xfId="0" applyNumberFormat="1" applyFill="1" applyBorder="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167" fontId="0" fillId="0" borderId="1" xfId="0" applyNumberFormat="1" applyBorder="1"/>
    <xf numFmtId="167" fontId="0" fillId="2" borderId="1" xfId="0" applyNumberFormat="1" applyFill="1" applyBorder="1"/>
    <xf numFmtId="14" fontId="0" fillId="0" borderId="0" xfId="0" applyNumberFormat="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2" borderId="4" xfId="0" applyNumberFormat="1" applyFill="1" applyBorder="1" applyAlignment="1">
      <alignment horizontal="center" vertical="center"/>
    </xf>
    <xf numFmtId="0" fontId="0" fillId="0" borderId="5" xfId="0" applyBorder="1"/>
    <xf numFmtId="0" fontId="0" fillId="0" borderId="2" xfId="0" applyBorder="1" applyAlignment="1">
      <alignment horizontal="center" vertical="center"/>
    </xf>
    <xf numFmtId="0" fontId="0" fillId="2" borderId="6" xfId="0" applyFill="1" applyBorder="1" applyAlignment="1">
      <alignment horizontal="center" vertical="center"/>
    </xf>
    <xf numFmtId="0" fontId="0" fillId="0" borderId="7" xfId="0" applyBorder="1" applyAlignment="1">
      <alignment horizontal="center" vertical="center"/>
    </xf>
    <xf numFmtId="2" fontId="0" fillId="0" borderId="1" xfId="0" applyNumberFormat="1" applyBorder="1"/>
    <xf numFmtId="0" fontId="0" fillId="0" borderId="7" xfId="0" applyBorder="1" applyAlignment="1">
      <alignment horizontal="left" vertical="center"/>
    </xf>
    <xf numFmtId="0" fontId="0" fillId="0" borderId="1" xfId="0" applyBorder="1"/>
    <xf numFmtId="0" fontId="5" fillId="0" borderId="1" xfId="0" applyFont="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xf numFmtId="0" fontId="0" fillId="0" borderId="4" xfId="0" applyBorder="1" applyAlignment="1">
      <alignment horizontal="left" vertical="center"/>
    </xf>
    <xf numFmtId="0" fontId="0" fillId="0" borderId="5" xfId="0"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167" fontId="0" fillId="0" borderId="0" xfId="0" applyNumberFormat="1" applyBorder="1"/>
    <xf numFmtId="0" fontId="0" fillId="0" borderId="0" xfId="0" applyFill="1"/>
    <xf numFmtId="0" fontId="5" fillId="0" borderId="0" xfId="0" applyFont="1" applyFill="1" applyBorder="1" applyAlignment="1">
      <alignment horizontal="center" vertical="center"/>
    </xf>
    <xf numFmtId="165" fontId="0" fillId="0" borderId="8" xfId="0" applyNumberFormat="1" applyFill="1" applyBorder="1"/>
    <xf numFmtId="167" fontId="0" fillId="0" borderId="8" xfId="0" applyNumberFormat="1" applyFill="1" applyBorder="1"/>
    <xf numFmtId="14" fontId="0" fillId="2" borderId="5" xfId="0" applyNumberFormat="1" applyFill="1" applyBorder="1" applyAlignment="1">
      <alignment horizontal="center" vertical="center"/>
    </xf>
    <xf numFmtId="0" fontId="0" fillId="0" borderId="1" xfId="0" applyBorder="1" applyAlignment="1">
      <alignment horizontal="left" vertical="center"/>
    </xf>
    <xf numFmtId="0" fontId="0" fillId="3" borderId="1" xfId="0"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2" fontId="0" fillId="3" borderId="1" xfId="0" applyNumberFormat="1" applyFill="1" applyBorder="1" applyAlignment="1">
      <alignment horizontal="center" vertical="center"/>
    </xf>
    <xf numFmtId="0" fontId="0" fillId="0" borderId="1" xfId="0" applyNumberFormat="1" applyBorder="1" applyAlignment="1">
      <alignment horizontal="center"/>
    </xf>
    <xf numFmtId="0" fontId="4" fillId="0" borderId="0" xfId="0" applyFont="1" applyBorder="1" applyAlignment="1">
      <alignment horizontal="center"/>
    </xf>
    <xf numFmtId="0" fontId="3" fillId="4" borderId="2" xfId="0" applyFont="1" applyFill="1" applyBorder="1" applyAlignment="1">
      <alignment horizontal="center" vertical="center"/>
    </xf>
    <xf numFmtId="0" fontId="1" fillId="0" borderId="0" xfId="0" applyFont="1" applyBorder="1"/>
    <xf numFmtId="0" fontId="1" fillId="0" borderId="0" xfId="0" applyFont="1" applyBorder="1" applyAlignment="1">
      <alignment vertical="top" wrapText="1"/>
    </xf>
    <xf numFmtId="0" fontId="0" fillId="2" borderId="1" xfId="0" applyFill="1" applyBorder="1" applyAlignment="1">
      <alignment horizontal="center"/>
    </xf>
    <xf numFmtId="0" fontId="3" fillId="5" borderId="2"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7" fillId="0" borderId="0" xfId="0" applyFont="1" applyAlignment="1">
      <alignment horizontal="centerContinuous"/>
    </xf>
    <xf numFmtId="0" fontId="0" fillId="0" borderId="12" xfId="0" applyBorder="1"/>
    <xf numFmtId="0" fontId="0" fillId="0" borderId="13" xfId="0" applyBorder="1"/>
    <xf numFmtId="0" fontId="0" fillId="0" borderId="14" xfId="0" applyBorder="1"/>
    <xf numFmtId="0" fontId="0" fillId="0" borderId="15" xfId="0" applyBorder="1"/>
    <xf numFmtId="0" fontId="0" fillId="0" borderId="14" xfId="0" applyBorder="1" applyAlignment="1">
      <alignment horizontal="right"/>
    </xf>
    <xf numFmtId="0" fontId="0" fillId="0" borderId="15" xfId="0" applyBorder="1" applyAlignment="1">
      <alignment horizontal="center"/>
    </xf>
    <xf numFmtId="0" fontId="0" fillId="0" borderId="16" xfId="0" applyBorder="1"/>
    <xf numFmtId="0" fontId="0" fillId="0" borderId="17" xfId="0" applyBorder="1"/>
    <xf numFmtId="0" fontId="1" fillId="0" borderId="14" xfId="0" applyFont="1" applyBorder="1"/>
    <xf numFmtId="0" fontId="1" fillId="0" borderId="15" xfId="0" applyFont="1" applyBorder="1"/>
    <xf numFmtId="0" fontId="3" fillId="5" borderId="1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 xfId="0" applyFont="1" applyFill="1" applyBorder="1" applyAlignment="1">
      <alignment horizontal="center" vertical="center" wrapText="1"/>
    </xf>
    <xf numFmtId="2" fontId="0" fillId="0" borderId="0" xfId="0" applyNumberFormat="1"/>
    <xf numFmtId="2" fontId="0" fillId="0" borderId="14" xfId="0" applyNumberFormat="1" applyBorder="1"/>
    <xf numFmtId="0" fontId="1" fillId="0" borderId="0" xfId="0" applyFont="1"/>
    <xf numFmtId="0" fontId="1" fillId="0" borderId="0" xfId="0" applyFont="1" applyBorder="1" applyAlignment="1">
      <alignment horizontal="left" vertical="center" wrapText="1"/>
    </xf>
    <xf numFmtId="0" fontId="1" fillId="0" borderId="0" xfId="0" applyFont="1" applyBorder="1" applyAlignment="1">
      <alignment horizontal="left" wrapText="1"/>
    </xf>
    <xf numFmtId="0" fontId="4" fillId="0" borderId="0" xfId="0" applyFont="1" applyBorder="1" applyAlignment="1">
      <alignment horizont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left" vertical="top" wrapText="1"/>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0" fontId="1" fillId="6" borderId="1" xfId="0" applyFont="1" applyFill="1" applyBorder="1" applyAlignment="1">
      <alignment horizontal="center" vertical="center"/>
    </xf>
    <xf numFmtId="2" fontId="1" fillId="6" borderId="1" xfId="0" applyNumberFormat="1" applyFont="1" applyFill="1" applyBorder="1" applyAlignment="1">
      <alignment horizontal="center" vertical="center"/>
    </xf>
    <xf numFmtId="0" fontId="0" fillId="6" borderId="1" xfId="0" applyFill="1" applyBorder="1" applyAlignment="1">
      <alignment horizontal="center" vertical="center"/>
    </xf>
    <xf numFmtId="2"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wrapText="1"/>
    </xf>
    <xf numFmtId="0" fontId="1" fillId="6" borderId="1" xfId="0" applyFont="1" applyFill="1" applyBorder="1" applyAlignment="1">
      <alignment horizontal="center"/>
    </xf>
    <xf numFmtId="0" fontId="0" fillId="6" borderId="1" xfId="0" applyFill="1" applyBorder="1" applyAlignment="1">
      <alignment horizontal="center"/>
    </xf>
    <xf numFmtId="0" fontId="0" fillId="6" borderId="1" xfId="0" applyFill="1" applyBorder="1"/>
    <xf numFmtId="0" fontId="0" fillId="6" borderId="1" xfId="0" applyFill="1" applyBorder="1" applyAlignment="1">
      <alignment horizontal="left"/>
    </xf>
    <xf numFmtId="0" fontId="1" fillId="6" borderId="1" xfId="0" applyFont="1" applyFill="1" applyBorder="1" applyAlignment="1">
      <alignment horizontal="center" vertical="center" wrapText="1"/>
    </xf>
    <xf numFmtId="2" fontId="0" fillId="0" borderId="0" xfId="0" applyNumberFormat="1" applyAlignment="1">
      <alignment vertical="center"/>
    </xf>
    <xf numFmtId="0" fontId="3" fillId="5" borderId="6"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170" fontId="1" fillId="6" borderId="1" xfId="0" applyNumberFormat="1"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0FF00"/>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5507436570428"/>
          <c:y val="4.8535605180499979E-2"/>
          <c:w val="0.83050459317585301"/>
          <c:h val="0.84194896949356746"/>
        </c:manualLayout>
      </c:layout>
      <c:scatterChart>
        <c:scatterStyle val="lineMarker"/>
        <c:varyColors val="0"/>
        <c:ser>
          <c:idx val="0"/>
          <c:order val="0"/>
          <c:tx>
            <c:v>Cota de rasante</c:v>
          </c:tx>
          <c:marker>
            <c:symbol val="none"/>
          </c:marker>
          <c:xVal>
            <c:numRef>
              <c:f>'Diseño tuberias'!$B$23:$B$80</c:f>
              <c:numCache>
                <c:formatCode>0\+000.00</c:formatCode>
                <c:ptCount val="58"/>
                <c:pt idx="0">
                  <c:v>0</c:v>
                </c:pt>
                <c:pt idx="1">
                  <c:v>0</c:v>
                </c:pt>
                <c:pt idx="2">
                  <c:v>20</c:v>
                </c:pt>
                <c:pt idx="3">
                  <c:v>40</c:v>
                </c:pt>
                <c:pt idx="4">
                  <c:v>80</c:v>
                </c:pt>
                <c:pt idx="5">
                  <c:v>120</c:v>
                </c:pt>
                <c:pt idx="6">
                  <c:v>160</c:v>
                </c:pt>
                <c:pt idx="7">
                  <c:v>200</c:v>
                </c:pt>
                <c:pt idx="8">
                  <c:v>240</c:v>
                </c:pt>
                <c:pt idx="9">
                  <c:v>280</c:v>
                </c:pt>
                <c:pt idx="10">
                  <c:v>320</c:v>
                </c:pt>
                <c:pt idx="11">
                  <c:v>360</c:v>
                </c:pt>
                <c:pt idx="12">
                  <c:v>400</c:v>
                </c:pt>
                <c:pt idx="13">
                  <c:v>440</c:v>
                </c:pt>
                <c:pt idx="14">
                  <c:v>480</c:v>
                </c:pt>
                <c:pt idx="15">
                  <c:v>520</c:v>
                </c:pt>
                <c:pt idx="16">
                  <c:v>560</c:v>
                </c:pt>
                <c:pt idx="17">
                  <c:v>600</c:v>
                </c:pt>
                <c:pt idx="18">
                  <c:v>640</c:v>
                </c:pt>
                <c:pt idx="19">
                  <c:v>680</c:v>
                </c:pt>
                <c:pt idx="20">
                  <c:v>720</c:v>
                </c:pt>
                <c:pt idx="21">
                  <c:v>760</c:v>
                </c:pt>
                <c:pt idx="22">
                  <c:v>800</c:v>
                </c:pt>
                <c:pt idx="23">
                  <c:v>840</c:v>
                </c:pt>
                <c:pt idx="24">
                  <c:v>880</c:v>
                </c:pt>
                <c:pt idx="25">
                  <c:v>920</c:v>
                </c:pt>
                <c:pt idx="26">
                  <c:v>960</c:v>
                </c:pt>
                <c:pt idx="27">
                  <c:v>1000</c:v>
                </c:pt>
                <c:pt idx="28">
                  <c:v>1040</c:v>
                </c:pt>
                <c:pt idx="29">
                  <c:v>1080</c:v>
                </c:pt>
                <c:pt idx="30">
                  <c:v>1120</c:v>
                </c:pt>
                <c:pt idx="31">
                  <c:v>1160</c:v>
                </c:pt>
                <c:pt idx="32">
                  <c:v>1200</c:v>
                </c:pt>
                <c:pt idx="33">
                  <c:v>1240</c:v>
                </c:pt>
                <c:pt idx="34">
                  <c:v>1280</c:v>
                </c:pt>
                <c:pt idx="35">
                  <c:v>1320</c:v>
                </c:pt>
                <c:pt idx="36">
                  <c:v>1360</c:v>
                </c:pt>
                <c:pt idx="37">
                  <c:v>1400</c:v>
                </c:pt>
                <c:pt idx="38">
                  <c:v>1440</c:v>
                </c:pt>
                <c:pt idx="39">
                  <c:v>1480</c:v>
                </c:pt>
                <c:pt idx="40">
                  <c:v>1520</c:v>
                </c:pt>
                <c:pt idx="41">
                  <c:v>1560</c:v>
                </c:pt>
                <c:pt idx="42">
                  <c:v>1600</c:v>
                </c:pt>
                <c:pt idx="43">
                  <c:v>1640</c:v>
                </c:pt>
                <c:pt idx="44">
                  <c:v>1680</c:v>
                </c:pt>
                <c:pt idx="45">
                  <c:v>1720</c:v>
                </c:pt>
                <c:pt idx="46">
                  <c:v>1760</c:v>
                </c:pt>
                <c:pt idx="47">
                  <c:v>1800</c:v>
                </c:pt>
                <c:pt idx="48">
                  <c:v>1840</c:v>
                </c:pt>
                <c:pt idx="49">
                  <c:v>1880</c:v>
                </c:pt>
                <c:pt idx="50">
                  <c:v>1920</c:v>
                </c:pt>
                <c:pt idx="51">
                  <c:v>1960</c:v>
                </c:pt>
                <c:pt idx="52">
                  <c:v>2000</c:v>
                </c:pt>
                <c:pt idx="53">
                  <c:v>2040</c:v>
                </c:pt>
                <c:pt idx="54">
                  <c:v>2080</c:v>
                </c:pt>
                <c:pt idx="55">
                  <c:v>2120</c:v>
                </c:pt>
                <c:pt idx="56">
                  <c:v>2160</c:v>
                </c:pt>
                <c:pt idx="57">
                  <c:v>2200</c:v>
                </c:pt>
              </c:numCache>
            </c:numRef>
          </c:xVal>
          <c:yVal>
            <c:numRef>
              <c:f>'Diseño tuberias'!$F$23:$F$80</c:f>
              <c:numCache>
                <c:formatCode>General</c:formatCode>
                <c:ptCount val="58"/>
                <c:pt idx="0">
                  <c:v>3514.28</c:v>
                </c:pt>
                <c:pt idx="1">
                  <c:v>3513.9300000000003</c:v>
                </c:pt>
                <c:pt idx="2">
                  <c:v>3504.8449999999998</c:v>
                </c:pt>
                <c:pt idx="3">
                  <c:v>3495.4110000000001</c:v>
                </c:pt>
                <c:pt idx="4">
                  <c:v>3476.5410000000002</c:v>
                </c:pt>
                <c:pt idx="5">
                  <c:v>3458.6120000000001</c:v>
                </c:pt>
                <c:pt idx="6">
                  <c:v>3445.8040000000001</c:v>
                </c:pt>
                <c:pt idx="7">
                  <c:v>3432.9189999999999</c:v>
                </c:pt>
                <c:pt idx="8">
                  <c:v>3419.7049999999999</c:v>
                </c:pt>
                <c:pt idx="9">
                  <c:v>3406.491</c:v>
                </c:pt>
                <c:pt idx="10">
                  <c:v>3393.277</c:v>
                </c:pt>
                <c:pt idx="11">
                  <c:v>3386.06</c:v>
                </c:pt>
                <c:pt idx="12">
                  <c:v>3381.1379999999999</c:v>
                </c:pt>
                <c:pt idx="13">
                  <c:v>3376.2150000000001</c:v>
                </c:pt>
                <c:pt idx="14">
                  <c:v>3371.2930000000001</c:v>
                </c:pt>
                <c:pt idx="15">
                  <c:v>3366.3710000000001</c:v>
                </c:pt>
                <c:pt idx="16">
                  <c:v>3361.4479999999999</c:v>
                </c:pt>
                <c:pt idx="17">
                  <c:v>3356.5259999999998</c:v>
                </c:pt>
                <c:pt idx="18">
                  <c:v>3351.6039999999998</c:v>
                </c:pt>
                <c:pt idx="19">
                  <c:v>3347.6669999999999</c:v>
                </c:pt>
                <c:pt idx="20">
                  <c:v>3344.7939999999999</c:v>
                </c:pt>
                <c:pt idx="21">
                  <c:v>3341.922</c:v>
                </c:pt>
                <c:pt idx="22">
                  <c:v>3339.049</c:v>
                </c:pt>
                <c:pt idx="23">
                  <c:v>3336.1770000000001</c:v>
                </c:pt>
                <c:pt idx="24">
                  <c:v>3333.3040000000001</c:v>
                </c:pt>
                <c:pt idx="25">
                  <c:v>3330.4319999999998</c:v>
                </c:pt>
                <c:pt idx="26">
                  <c:v>3327.5590000000002</c:v>
                </c:pt>
                <c:pt idx="27">
                  <c:v>3324.6869999999999</c:v>
                </c:pt>
                <c:pt idx="28">
                  <c:v>3321.9760000000001</c:v>
                </c:pt>
                <c:pt idx="29">
                  <c:v>3319.9789999999998</c:v>
                </c:pt>
                <c:pt idx="30">
                  <c:v>3317.9810000000002</c:v>
                </c:pt>
                <c:pt idx="31">
                  <c:v>3315.9839999999999</c:v>
                </c:pt>
                <c:pt idx="32">
                  <c:v>3318.5259999999998</c:v>
                </c:pt>
                <c:pt idx="33">
                  <c:v>3321.518</c:v>
                </c:pt>
                <c:pt idx="34">
                  <c:v>3324.51</c:v>
                </c:pt>
                <c:pt idx="35">
                  <c:v>3326.875</c:v>
                </c:pt>
                <c:pt idx="36">
                  <c:v>3328.873</c:v>
                </c:pt>
                <c:pt idx="37">
                  <c:v>3331.2249999999999</c:v>
                </c:pt>
                <c:pt idx="38">
                  <c:v>3334.0189999999998</c:v>
                </c:pt>
                <c:pt idx="39">
                  <c:v>3336.8119999999999</c:v>
                </c:pt>
                <c:pt idx="40">
                  <c:v>3339.605</c:v>
                </c:pt>
                <c:pt idx="41">
                  <c:v>3342.3980000000001</c:v>
                </c:pt>
                <c:pt idx="42">
                  <c:v>3345.1909999999998</c:v>
                </c:pt>
                <c:pt idx="43">
                  <c:v>3347.9839999999999</c:v>
                </c:pt>
                <c:pt idx="44">
                  <c:v>3351.377</c:v>
                </c:pt>
                <c:pt idx="45">
                  <c:v>3355.9270000000001</c:v>
                </c:pt>
                <c:pt idx="46">
                  <c:v>3360.4769999999999</c:v>
                </c:pt>
                <c:pt idx="47">
                  <c:v>3365.027</c:v>
                </c:pt>
                <c:pt idx="48">
                  <c:v>3369.578</c:v>
                </c:pt>
                <c:pt idx="49">
                  <c:v>3374.1280000000002</c:v>
                </c:pt>
                <c:pt idx="50">
                  <c:v>3378.6779999999999</c:v>
                </c:pt>
                <c:pt idx="51">
                  <c:v>3380.3240000000001</c:v>
                </c:pt>
                <c:pt idx="52">
                  <c:v>3381.0320000000002</c:v>
                </c:pt>
                <c:pt idx="53">
                  <c:v>3381.74</c:v>
                </c:pt>
                <c:pt idx="54">
                  <c:v>3382.4479999999999</c:v>
                </c:pt>
                <c:pt idx="55">
                  <c:v>3384.1990000000001</c:v>
                </c:pt>
                <c:pt idx="56">
                  <c:v>3386.0169999999998</c:v>
                </c:pt>
                <c:pt idx="57">
                  <c:v>3387.835</c:v>
                </c:pt>
              </c:numCache>
            </c:numRef>
          </c:yVal>
          <c:smooth val="0"/>
        </c:ser>
        <c:ser>
          <c:idx val="1"/>
          <c:order val="1"/>
          <c:tx>
            <c:v>Cota Piezometrica</c:v>
          </c:tx>
          <c:marker>
            <c:symbol val="none"/>
          </c:marker>
          <c:xVal>
            <c:numRef>
              <c:f>'Diseño tuberias'!$B$23:$B$80</c:f>
              <c:numCache>
                <c:formatCode>0\+000.00</c:formatCode>
                <c:ptCount val="58"/>
                <c:pt idx="0">
                  <c:v>0</c:v>
                </c:pt>
                <c:pt idx="1">
                  <c:v>0</c:v>
                </c:pt>
                <c:pt idx="2">
                  <c:v>20</c:v>
                </c:pt>
                <c:pt idx="3">
                  <c:v>40</c:v>
                </c:pt>
                <c:pt idx="4">
                  <c:v>80</c:v>
                </c:pt>
                <c:pt idx="5">
                  <c:v>120</c:v>
                </c:pt>
                <c:pt idx="6">
                  <c:v>160</c:v>
                </c:pt>
                <c:pt idx="7">
                  <c:v>200</c:v>
                </c:pt>
                <c:pt idx="8">
                  <c:v>240</c:v>
                </c:pt>
                <c:pt idx="9">
                  <c:v>280</c:v>
                </c:pt>
                <c:pt idx="10">
                  <c:v>320</c:v>
                </c:pt>
                <c:pt idx="11">
                  <c:v>360</c:v>
                </c:pt>
                <c:pt idx="12">
                  <c:v>400</c:v>
                </c:pt>
                <c:pt idx="13">
                  <c:v>440</c:v>
                </c:pt>
                <c:pt idx="14">
                  <c:v>480</c:v>
                </c:pt>
                <c:pt idx="15">
                  <c:v>520</c:v>
                </c:pt>
                <c:pt idx="16">
                  <c:v>560</c:v>
                </c:pt>
                <c:pt idx="17">
                  <c:v>600</c:v>
                </c:pt>
                <c:pt idx="18">
                  <c:v>640</c:v>
                </c:pt>
                <c:pt idx="19">
                  <c:v>680</c:v>
                </c:pt>
                <c:pt idx="20">
                  <c:v>720</c:v>
                </c:pt>
                <c:pt idx="21">
                  <c:v>760</c:v>
                </c:pt>
                <c:pt idx="22">
                  <c:v>800</c:v>
                </c:pt>
                <c:pt idx="23">
                  <c:v>840</c:v>
                </c:pt>
                <c:pt idx="24">
                  <c:v>880</c:v>
                </c:pt>
                <c:pt idx="25">
                  <c:v>920</c:v>
                </c:pt>
                <c:pt idx="26">
                  <c:v>960</c:v>
                </c:pt>
                <c:pt idx="27">
                  <c:v>1000</c:v>
                </c:pt>
                <c:pt idx="28">
                  <c:v>1040</c:v>
                </c:pt>
                <c:pt idx="29">
                  <c:v>1080</c:v>
                </c:pt>
                <c:pt idx="30">
                  <c:v>1120</c:v>
                </c:pt>
                <c:pt idx="31">
                  <c:v>1160</c:v>
                </c:pt>
                <c:pt idx="32">
                  <c:v>1200</c:v>
                </c:pt>
                <c:pt idx="33">
                  <c:v>1240</c:v>
                </c:pt>
                <c:pt idx="34">
                  <c:v>1280</c:v>
                </c:pt>
                <c:pt idx="35">
                  <c:v>1320</c:v>
                </c:pt>
                <c:pt idx="36">
                  <c:v>1360</c:v>
                </c:pt>
                <c:pt idx="37">
                  <c:v>1400</c:v>
                </c:pt>
                <c:pt idx="38">
                  <c:v>1440</c:v>
                </c:pt>
                <c:pt idx="39">
                  <c:v>1480</c:v>
                </c:pt>
                <c:pt idx="40">
                  <c:v>1520</c:v>
                </c:pt>
                <c:pt idx="41">
                  <c:v>1560</c:v>
                </c:pt>
                <c:pt idx="42">
                  <c:v>1600</c:v>
                </c:pt>
                <c:pt idx="43">
                  <c:v>1640</c:v>
                </c:pt>
                <c:pt idx="44">
                  <c:v>1680</c:v>
                </c:pt>
                <c:pt idx="45">
                  <c:v>1720</c:v>
                </c:pt>
                <c:pt idx="46">
                  <c:v>1760</c:v>
                </c:pt>
                <c:pt idx="47">
                  <c:v>1800</c:v>
                </c:pt>
                <c:pt idx="48">
                  <c:v>1840</c:v>
                </c:pt>
                <c:pt idx="49">
                  <c:v>1880</c:v>
                </c:pt>
                <c:pt idx="50">
                  <c:v>1920</c:v>
                </c:pt>
                <c:pt idx="51">
                  <c:v>1960</c:v>
                </c:pt>
                <c:pt idx="52">
                  <c:v>2000</c:v>
                </c:pt>
                <c:pt idx="53">
                  <c:v>2040</c:v>
                </c:pt>
                <c:pt idx="54">
                  <c:v>2080</c:v>
                </c:pt>
                <c:pt idx="55">
                  <c:v>2120</c:v>
                </c:pt>
                <c:pt idx="56">
                  <c:v>2160</c:v>
                </c:pt>
                <c:pt idx="57">
                  <c:v>2200</c:v>
                </c:pt>
              </c:numCache>
            </c:numRef>
          </c:xVal>
          <c:yVal>
            <c:numRef>
              <c:f>'Diseño tuberias'!$M$23:$M$80</c:f>
              <c:numCache>
                <c:formatCode>0.00</c:formatCode>
                <c:ptCount val="58"/>
                <c:pt idx="0">
                  <c:v>3514.28</c:v>
                </c:pt>
                <c:pt idx="1">
                  <c:v>3514.28</c:v>
                </c:pt>
                <c:pt idx="2">
                  <c:v>3513.3196359619101</c:v>
                </c:pt>
                <c:pt idx="3">
                  <c:v>3512.35927192382</c:v>
                </c:pt>
                <c:pt idx="4">
                  <c:v>3510.4385438476393</c:v>
                </c:pt>
                <c:pt idx="5">
                  <c:v>3508.5178157714586</c:v>
                </c:pt>
                <c:pt idx="6">
                  <c:v>3506.5970876952779</c:v>
                </c:pt>
                <c:pt idx="7">
                  <c:v>3504.6763596190972</c:v>
                </c:pt>
                <c:pt idx="8">
                  <c:v>3502.7556315429165</c:v>
                </c:pt>
                <c:pt idx="9">
                  <c:v>3500.8349034667358</c:v>
                </c:pt>
                <c:pt idx="10">
                  <c:v>3498.9141753905551</c:v>
                </c:pt>
                <c:pt idx="11">
                  <c:v>3496.9934473143744</c:v>
                </c:pt>
                <c:pt idx="12">
                  <c:v>3495.0727192381937</c:v>
                </c:pt>
                <c:pt idx="13">
                  <c:v>3493.151991162013</c:v>
                </c:pt>
                <c:pt idx="14">
                  <c:v>3491.2312630858323</c:v>
                </c:pt>
                <c:pt idx="15">
                  <c:v>3489.3105350096516</c:v>
                </c:pt>
                <c:pt idx="16">
                  <c:v>3487.3898069334709</c:v>
                </c:pt>
                <c:pt idx="17">
                  <c:v>3484.6229282552522</c:v>
                </c:pt>
                <c:pt idx="18">
                  <c:v>3481.8560495770334</c:v>
                </c:pt>
                <c:pt idx="19">
                  <c:v>3479.0891708988147</c:v>
                </c:pt>
                <c:pt idx="20">
                  <c:v>3476.322292220596</c:v>
                </c:pt>
                <c:pt idx="21">
                  <c:v>3473.5554135423772</c:v>
                </c:pt>
                <c:pt idx="22">
                  <c:v>3470.7885348641585</c:v>
                </c:pt>
                <c:pt idx="23">
                  <c:v>3468.0216561859397</c:v>
                </c:pt>
                <c:pt idx="24">
                  <c:v>3465.254777507721</c:v>
                </c:pt>
                <c:pt idx="25">
                  <c:v>3462.4878988295022</c:v>
                </c:pt>
                <c:pt idx="26">
                  <c:v>3459.7210201512835</c:v>
                </c:pt>
                <c:pt idx="27">
                  <c:v>3456.9541414730647</c:v>
                </c:pt>
                <c:pt idx="28">
                  <c:v>3454.187262794846</c:v>
                </c:pt>
                <c:pt idx="29">
                  <c:v>3451.4203841166272</c:v>
                </c:pt>
                <c:pt idx="30">
                  <c:v>3448.6535054384085</c:v>
                </c:pt>
                <c:pt idx="31">
                  <c:v>3445.8866267601898</c:v>
                </c:pt>
                <c:pt idx="32">
                  <c:v>3443.119748081971</c:v>
                </c:pt>
                <c:pt idx="33">
                  <c:v>3440.3528694037523</c:v>
                </c:pt>
                <c:pt idx="34">
                  <c:v>3437.5859907255335</c:v>
                </c:pt>
                <c:pt idx="35">
                  <c:v>3434.8191120473148</c:v>
                </c:pt>
                <c:pt idx="36">
                  <c:v>3432.052233369096</c:v>
                </c:pt>
                <c:pt idx="37">
                  <c:v>3429.2853546908773</c:v>
                </c:pt>
                <c:pt idx="38">
                  <c:v>3426.5184760126585</c:v>
                </c:pt>
                <c:pt idx="39">
                  <c:v>3423.7515973344398</c:v>
                </c:pt>
                <c:pt idx="40">
                  <c:v>3420.984718656221</c:v>
                </c:pt>
                <c:pt idx="41">
                  <c:v>3419.0639905800404</c:v>
                </c:pt>
                <c:pt idx="42">
                  <c:v>3417.1432625038597</c:v>
                </c:pt>
                <c:pt idx="43">
                  <c:v>3415.222534427679</c:v>
                </c:pt>
                <c:pt idx="44">
                  <c:v>3413.3018063514983</c:v>
                </c:pt>
                <c:pt idx="45">
                  <c:v>3411.3810782753176</c:v>
                </c:pt>
                <c:pt idx="46">
                  <c:v>3409.4603501991369</c:v>
                </c:pt>
                <c:pt idx="47">
                  <c:v>3407.5396221229562</c:v>
                </c:pt>
                <c:pt idx="48">
                  <c:v>3405.6188940467755</c:v>
                </c:pt>
                <c:pt idx="49">
                  <c:v>3403.6981659705948</c:v>
                </c:pt>
                <c:pt idx="50">
                  <c:v>3401.7774378944141</c:v>
                </c:pt>
                <c:pt idx="51">
                  <c:v>3399.8567098182334</c:v>
                </c:pt>
                <c:pt idx="52">
                  <c:v>3397.9359817420527</c:v>
                </c:pt>
                <c:pt idx="53">
                  <c:v>3396.015253665872</c:v>
                </c:pt>
                <c:pt idx="54">
                  <c:v>3394.0945255896913</c:v>
                </c:pt>
                <c:pt idx="55">
                  <c:v>3392.1737975135106</c:v>
                </c:pt>
                <c:pt idx="56">
                  <c:v>3390.2530694373299</c:v>
                </c:pt>
                <c:pt idx="57">
                  <c:v>3388.3323413611492</c:v>
                </c:pt>
              </c:numCache>
            </c:numRef>
          </c:yVal>
          <c:smooth val="0"/>
        </c:ser>
        <c:dLbls>
          <c:showLegendKey val="0"/>
          <c:showVal val="0"/>
          <c:showCatName val="0"/>
          <c:showSerName val="0"/>
          <c:showPercent val="0"/>
          <c:showBubbleSize val="0"/>
        </c:dLbls>
        <c:axId val="119804672"/>
        <c:axId val="117662848"/>
      </c:scatterChart>
      <c:valAx>
        <c:axId val="119804672"/>
        <c:scaling>
          <c:orientation val="minMax"/>
        </c:scaling>
        <c:delete val="0"/>
        <c:axPos val="b"/>
        <c:majorGridlines/>
        <c:minorGridlines/>
        <c:numFmt formatCode="0\+000.00" sourceLinked="1"/>
        <c:majorTickMark val="out"/>
        <c:minorTickMark val="cross"/>
        <c:tickLblPos val="nextTo"/>
        <c:spPr>
          <a:ln>
            <a:solidFill>
              <a:schemeClr val="lt1">
                <a:shade val="50000"/>
                <a:alpha val="98000"/>
              </a:schemeClr>
            </a:solidFill>
          </a:ln>
        </c:spPr>
        <c:crossAx val="117662848"/>
        <c:crosses val="autoZero"/>
        <c:crossBetween val="midCat"/>
      </c:valAx>
      <c:valAx>
        <c:axId val="117662848"/>
        <c:scaling>
          <c:orientation val="minMax"/>
        </c:scaling>
        <c:delete val="0"/>
        <c:axPos val="l"/>
        <c:majorGridlines/>
        <c:numFmt formatCode="General" sourceLinked="1"/>
        <c:majorTickMark val="out"/>
        <c:minorTickMark val="none"/>
        <c:tickLblPos val="nextTo"/>
        <c:crossAx val="119804672"/>
        <c:crosses val="autoZero"/>
        <c:crossBetween val="midCat"/>
      </c:valAx>
    </c:plotArea>
    <c:legend>
      <c:legendPos val="r"/>
      <c:layout>
        <c:manualLayout>
          <c:xMode val="edge"/>
          <c:yMode val="edge"/>
          <c:x val="0.76016063625387487"/>
          <c:y val="7.2163357297729089E-2"/>
          <c:w val="0.1607619383216837"/>
          <c:h val="0.1310356042451215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19050</xdr:colOff>
      <xdr:row>5</xdr:row>
      <xdr:rowOff>123825</xdr:rowOff>
    </xdr:from>
    <xdr:to>
      <xdr:col>7</xdr:col>
      <xdr:colOff>276225</xdr:colOff>
      <xdr:row>8</xdr:row>
      <xdr:rowOff>161925</xdr:rowOff>
    </xdr:to>
    <xdr:sp macro="" textlink="">
      <xdr:nvSpPr>
        <xdr:cNvPr id="1025" name="Text Box 1"/>
        <xdr:cNvSpPr txBox="1">
          <a:spLocks noChangeArrowheads="1"/>
        </xdr:cNvSpPr>
      </xdr:nvSpPr>
      <xdr:spPr bwMode="auto">
        <a:xfrm>
          <a:off x="1543050" y="1562100"/>
          <a:ext cx="2790825" cy="800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          </a:t>
          </a:r>
        </a:p>
        <a:p>
          <a:pPr algn="l" rtl="0">
            <a:defRPr sz="1000"/>
          </a:pPr>
          <a:r>
            <a:rPr lang="es-ES" sz="1000" b="0" i="0" strike="noStrike">
              <a:solidFill>
                <a:srgbClr val="000000"/>
              </a:solidFill>
              <a:latin typeface="Arial"/>
              <a:cs typeface="Arial"/>
            </a:rPr>
            <a:t>                                  Q</a:t>
          </a:r>
        </a:p>
        <a:p>
          <a:pPr algn="l" rtl="0">
            <a:defRPr sz="1000"/>
          </a:pPr>
          <a:r>
            <a:rPr lang="es-ES" sz="1000" b="0" i="0" strike="noStrike">
              <a:solidFill>
                <a:srgbClr val="000000"/>
              </a:solidFill>
              <a:latin typeface="Arial"/>
              <a:cs typeface="Arial"/>
            </a:rPr>
            <a:t>Hf = 1.18*10</a:t>
          </a:r>
          <a:r>
            <a:rPr lang="es-ES" sz="1000" b="0" i="0" strike="noStrike" baseline="30000">
              <a:solidFill>
                <a:srgbClr val="000000"/>
              </a:solidFill>
              <a:latin typeface="Arial"/>
              <a:cs typeface="Arial"/>
            </a:rPr>
            <a:t>10</a:t>
          </a:r>
          <a:r>
            <a:rPr lang="es-ES" sz="1000" b="0" i="0" strike="noStrike">
              <a:solidFill>
                <a:srgbClr val="000000"/>
              </a:solidFill>
              <a:latin typeface="Arial"/>
              <a:cs typeface="Arial"/>
            </a:rPr>
            <a:t>*( -------------------- )</a:t>
          </a:r>
          <a:r>
            <a:rPr lang="es-ES" sz="1000" b="0" i="0" strike="noStrike" baseline="30000">
              <a:solidFill>
                <a:srgbClr val="000000"/>
              </a:solidFill>
              <a:latin typeface="Arial"/>
              <a:cs typeface="Arial"/>
            </a:rPr>
            <a:t>1.85</a:t>
          </a:r>
          <a:r>
            <a:rPr lang="es-ES" sz="1000" b="0" i="0" strike="noStrike">
              <a:solidFill>
                <a:srgbClr val="000000"/>
              </a:solidFill>
              <a:latin typeface="Arial"/>
              <a:cs typeface="Arial"/>
            </a:rPr>
            <a:t> x L</a:t>
          </a:r>
        </a:p>
        <a:p>
          <a:pPr algn="l" rtl="0">
            <a:defRPr sz="1000"/>
          </a:pPr>
          <a:r>
            <a:rPr lang="es-ES" sz="1000" b="0" i="0" strike="noStrike">
              <a:solidFill>
                <a:srgbClr val="000000"/>
              </a:solidFill>
              <a:latin typeface="Arial"/>
              <a:cs typeface="Arial"/>
            </a:rPr>
            <a:t>                              C * Ø</a:t>
          </a:r>
          <a:r>
            <a:rPr lang="es-ES" sz="1000" b="0" i="0" strike="noStrike" baseline="30000">
              <a:solidFill>
                <a:srgbClr val="000000"/>
              </a:solidFill>
              <a:latin typeface="Arial"/>
              <a:cs typeface="Arial"/>
            </a:rPr>
            <a:t>2.63</a:t>
          </a:r>
        </a:p>
      </xdr:txBody>
    </xdr:sp>
    <xdr:clientData/>
  </xdr:twoCellAnchor>
  <xdr:twoCellAnchor>
    <xdr:from>
      <xdr:col>0</xdr:col>
      <xdr:colOff>166686</xdr:colOff>
      <xdr:row>82</xdr:row>
      <xdr:rowOff>66675</xdr:rowOff>
    </xdr:from>
    <xdr:to>
      <xdr:col>15</xdr:col>
      <xdr:colOff>390524</xdr:colOff>
      <xdr:row>104</xdr:row>
      <xdr:rowOff>9525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609600</xdr:colOff>
      <xdr:row>83</xdr:row>
      <xdr:rowOff>123825</xdr:rowOff>
    </xdr:from>
    <xdr:to>
      <xdr:col>10</xdr:col>
      <xdr:colOff>361950</xdr:colOff>
      <xdr:row>86</xdr:row>
      <xdr:rowOff>76200</xdr:rowOff>
    </xdr:to>
    <xdr:sp macro="" textlink="">
      <xdr:nvSpPr>
        <xdr:cNvPr id="4" name="3 CuadroTexto"/>
        <xdr:cNvSpPr txBox="1"/>
      </xdr:nvSpPr>
      <xdr:spPr>
        <a:xfrm>
          <a:off x="3095625" y="15516225"/>
          <a:ext cx="3019425"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1200" b="1"/>
            <a:t>PERFIL LONGITUDINAL DEL SIFON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7"/>
  <sheetViews>
    <sheetView topLeftCell="A7" workbookViewId="0">
      <selection activeCell="D14" sqref="D14"/>
    </sheetView>
  </sheetViews>
  <sheetFormatPr baseColWidth="10" defaultRowHeight="12.75" x14ac:dyDescent="0.2"/>
  <cols>
    <col min="1" max="1" width="2.28515625" customWidth="1"/>
    <col min="2" max="2" width="4.28515625" customWidth="1"/>
    <col min="3" max="3" width="51.42578125" customWidth="1"/>
    <col min="4" max="4" width="7.140625" customWidth="1"/>
    <col min="5" max="5" width="10.5703125" customWidth="1"/>
    <col min="6" max="6" width="12" bestFit="1" customWidth="1"/>
  </cols>
  <sheetData>
    <row r="1" spans="2:5" ht="15.75" x14ac:dyDescent="0.25">
      <c r="B1" s="54" t="s">
        <v>87</v>
      </c>
      <c r="C1" s="54"/>
      <c r="D1" s="54"/>
      <c r="E1" s="54"/>
    </row>
    <row r="2" spans="2:5" ht="13.5" thickBot="1" x14ac:dyDescent="0.25"/>
    <row r="3" spans="2:5" ht="19.5" customHeight="1" x14ac:dyDescent="0.2">
      <c r="B3" s="55" t="s">
        <v>88</v>
      </c>
      <c r="C3" s="56"/>
      <c r="D3" s="55"/>
      <c r="E3" s="56"/>
    </row>
    <row r="4" spans="2:5" ht="19.5" customHeight="1" x14ac:dyDescent="0.2">
      <c r="B4" s="57"/>
      <c r="C4" s="58" t="s">
        <v>115</v>
      </c>
      <c r="D4" s="57">
        <v>134</v>
      </c>
      <c r="E4" s="58" t="s">
        <v>89</v>
      </c>
    </row>
    <row r="5" spans="2:5" ht="19.5" customHeight="1" x14ac:dyDescent="0.2">
      <c r="B5" s="57"/>
      <c r="C5" s="58" t="s">
        <v>90</v>
      </c>
      <c r="D5" s="59">
        <v>4.78</v>
      </c>
      <c r="E5" s="58" t="s">
        <v>91</v>
      </c>
    </row>
    <row r="6" spans="2:5" ht="19.5" customHeight="1" x14ac:dyDescent="0.2">
      <c r="B6" s="57"/>
      <c r="C6" s="58" t="s">
        <v>92</v>
      </c>
      <c r="D6" s="57">
        <f>ROUND(D5*D4,0)</f>
        <v>641</v>
      </c>
      <c r="E6" s="58" t="s">
        <v>93</v>
      </c>
    </row>
    <row r="7" spans="2:5" ht="19.5" customHeight="1" x14ac:dyDescent="0.2">
      <c r="B7" s="57"/>
      <c r="C7" s="58" t="s">
        <v>94</v>
      </c>
      <c r="D7" s="57">
        <v>20</v>
      </c>
      <c r="E7" s="58" t="s">
        <v>95</v>
      </c>
    </row>
    <row r="8" spans="2:5" ht="19.5" customHeight="1" x14ac:dyDescent="0.2">
      <c r="B8" s="57"/>
      <c r="C8" s="58" t="s">
        <v>96</v>
      </c>
      <c r="D8" s="59">
        <v>1.52</v>
      </c>
      <c r="E8" s="58" t="s">
        <v>97</v>
      </c>
    </row>
    <row r="9" spans="2:5" ht="19.5" customHeight="1" x14ac:dyDescent="0.2">
      <c r="B9" s="57"/>
      <c r="C9" s="58" t="s">
        <v>98</v>
      </c>
      <c r="D9" s="57">
        <v>120</v>
      </c>
      <c r="E9" s="58" t="s">
        <v>99</v>
      </c>
    </row>
    <row r="10" spans="2:5" ht="19.5" customHeight="1" x14ac:dyDescent="0.2">
      <c r="B10" s="57"/>
      <c r="C10" s="58" t="s">
        <v>100</v>
      </c>
      <c r="D10" s="57">
        <v>1.3</v>
      </c>
      <c r="E10" s="58"/>
    </row>
    <row r="11" spans="2:5" ht="19.5" customHeight="1" x14ac:dyDescent="0.2">
      <c r="B11" s="57"/>
      <c r="C11" s="58" t="s">
        <v>101</v>
      </c>
      <c r="D11" s="57">
        <v>2</v>
      </c>
      <c r="E11" s="58"/>
    </row>
    <row r="12" spans="2:5" ht="19.5" customHeight="1" x14ac:dyDescent="0.2">
      <c r="B12" s="57"/>
      <c r="C12" s="58"/>
      <c r="D12" s="57"/>
      <c r="E12" s="58"/>
    </row>
    <row r="13" spans="2:5" ht="19.5" customHeight="1" x14ac:dyDescent="0.2">
      <c r="B13" s="57" t="s">
        <v>102</v>
      </c>
      <c r="C13" s="58"/>
      <c r="D13" s="57"/>
      <c r="E13" s="58"/>
    </row>
    <row r="14" spans="2:5" ht="19.5" customHeight="1" x14ac:dyDescent="0.2">
      <c r="B14" s="57"/>
      <c r="C14" s="58" t="s">
        <v>103</v>
      </c>
      <c r="D14" s="57">
        <f>ROUND(D6*(1+D8*D7/100),0)</f>
        <v>836</v>
      </c>
      <c r="E14" s="58" t="s">
        <v>93</v>
      </c>
    </row>
    <row r="15" spans="2:5" ht="19.5" customHeight="1" x14ac:dyDescent="0.2">
      <c r="B15" s="57"/>
      <c r="C15" s="60"/>
      <c r="D15" s="57"/>
      <c r="E15" s="58"/>
    </row>
    <row r="16" spans="2:5" ht="19.5" customHeight="1" x14ac:dyDescent="0.2">
      <c r="B16" s="57" t="s">
        <v>104</v>
      </c>
      <c r="C16" s="58"/>
      <c r="D16" s="57"/>
      <c r="E16" s="58"/>
    </row>
    <row r="17" spans="2:5" ht="19.5" customHeight="1" x14ac:dyDescent="0.2">
      <c r="B17" s="57"/>
      <c r="C17" s="58" t="s">
        <v>105</v>
      </c>
      <c r="D17" s="57">
        <f>ROUND(D14*D9/86400,2)</f>
        <v>1.1599999999999999</v>
      </c>
      <c r="E17" s="58" t="s">
        <v>106</v>
      </c>
    </row>
    <row r="18" spans="2:5" ht="19.5" customHeight="1" x14ac:dyDescent="0.2">
      <c r="B18" s="57"/>
      <c r="C18" s="58" t="s">
        <v>107</v>
      </c>
      <c r="D18" s="57">
        <f>ROUND(D17/D14,4)</f>
        <v>1.4E-3</v>
      </c>
      <c r="E18" s="58" t="s">
        <v>106</v>
      </c>
    </row>
    <row r="19" spans="2:5" ht="19.5" customHeight="1" x14ac:dyDescent="0.2">
      <c r="B19" s="57"/>
      <c r="C19" s="58" t="s">
        <v>108</v>
      </c>
      <c r="D19" s="57">
        <f>ROUND(D17*D10,2)</f>
        <v>1.51</v>
      </c>
      <c r="E19" s="58" t="s">
        <v>106</v>
      </c>
    </row>
    <row r="20" spans="2:5" ht="19.5" customHeight="1" x14ac:dyDescent="0.2">
      <c r="B20" s="57"/>
      <c r="C20" s="58" t="s">
        <v>109</v>
      </c>
      <c r="D20" s="57">
        <f>ROUND(D17*D11,2)</f>
        <v>2.3199999999999998</v>
      </c>
      <c r="E20" s="58" t="s">
        <v>106</v>
      </c>
    </row>
    <row r="21" spans="2:5" x14ac:dyDescent="0.2">
      <c r="B21" s="57"/>
      <c r="C21" s="58"/>
      <c r="D21" s="57"/>
      <c r="E21" s="58"/>
    </row>
    <row r="22" spans="2:5" x14ac:dyDescent="0.2">
      <c r="B22" s="63" t="s">
        <v>111</v>
      </c>
      <c r="C22" s="58"/>
      <c r="D22" s="57"/>
      <c r="E22" s="58"/>
    </row>
    <row r="23" spans="2:5" x14ac:dyDescent="0.2">
      <c r="B23" s="57"/>
      <c r="C23" s="64" t="s">
        <v>114</v>
      </c>
      <c r="D23" s="69">
        <f>0.3*D17*86.4</f>
        <v>30.0672</v>
      </c>
      <c r="E23" s="58" t="s">
        <v>110</v>
      </c>
    </row>
    <row r="24" spans="2:5" x14ac:dyDescent="0.2">
      <c r="B24" s="57"/>
      <c r="C24" s="64" t="s">
        <v>116</v>
      </c>
      <c r="D24" s="57"/>
      <c r="E24" s="58"/>
    </row>
    <row r="25" spans="2:5" ht="13.5" thickBot="1" x14ac:dyDescent="0.25">
      <c r="B25" s="61"/>
      <c r="C25" s="62"/>
      <c r="D25" s="61"/>
      <c r="E25" s="62"/>
    </row>
    <row r="26" spans="2:5" x14ac:dyDescent="0.2">
      <c r="B26" s="1"/>
      <c r="C26" s="1"/>
      <c r="D26" s="1"/>
      <c r="E26" s="1"/>
    </row>
    <row r="27" spans="2:5" x14ac:dyDescent="0.2">
      <c r="B27" s="1"/>
      <c r="C27" s="1"/>
      <c r="D27" s="1"/>
      <c r="E27" s="1"/>
    </row>
  </sheetData>
  <pageMargins left="1.47" right="0.7" top="1.01"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tabSelected="1" zoomScaleNormal="100" zoomScaleSheetLayoutView="100" workbookViewId="0">
      <selection activeCell="Q13" sqref="Q13"/>
    </sheetView>
  </sheetViews>
  <sheetFormatPr baseColWidth="10" defaultRowHeight="12.75" x14ac:dyDescent="0.2"/>
  <cols>
    <col min="1" max="1" width="2.7109375" customWidth="1"/>
    <col min="2" max="2" width="9.42578125" customWidth="1"/>
    <col min="3" max="3" width="13" customWidth="1"/>
    <col min="4" max="4" width="12.140625" customWidth="1"/>
    <col min="5" max="5" width="10" customWidth="1"/>
    <col min="6" max="8" width="8" customWidth="1"/>
    <col min="9" max="9" width="7.85546875" customWidth="1"/>
    <col min="10" max="10" width="7.140625" customWidth="1"/>
    <col min="11" max="11" width="5.85546875" customWidth="1"/>
    <col min="12" max="13" width="8.7109375" customWidth="1"/>
    <col min="14" max="15" width="8.5703125" customWidth="1"/>
    <col min="16" max="16" width="7" customWidth="1"/>
  </cols>
  <sheetData>
    <row r="1" spans="1:17" ht="15.75" x14ac:dyDescent="0.25">
      <c r="A1" s="73" t="s">
        <v>123</v>
      </c>
      <c r="B1" s="73"/>
      <c r="C1" s="73"/>
      <c r="D1" s="73"/>
      <c r="E1" s="73"/>
      <c r="F1" s="73"/>
      <c r="G1" s="73"/>
      <c r="H1" s="73"/>
      <c r="I1" s="73"/>
      <c r="J1" s="73"/>
      <c r="K1" s="73"/>
      <c r="L1" s="73"/>
      <c r="M1" s="46"/>
      <c r="N1" s="1"/>
      <c r="O1" s="1"/>
      <c r="P1" s="1"/>
      <c r="Q1" s="1"/>
    </row>
    <row r="2" spans="1:17" ht="11.25" customHeight="1" x14ac:dyDescent="0.2">
      <c r="A2" s="1"/>
      <c r="B2" s="1"/>
      <c r="C2" s="1"/>
      <c r="D2" s="1"/>
      <c r="E2" s="1"/>
      <c r="F2" s="1"/>
      <c r="G2" s="1"/>
      <c r="H2" s="1"/>
      <c r="I2" s="1"/>
      <c r="J2" s="1"/>
      <c r="K2" s="1"/>
      <c r="L2" s="1"/>
      <c r="M2" s="1"/>
      <c r="N2" s="1"/>
      <c r="O2" s="1"/>
      <c r="P2" s="1"/>
      <c r="Q2" s="1"/>
    </row>
    <row r="3" spans="1:17" ht="24.75" customHeight="1" x14ac:dyDescent="0.2">
      <c r="A3" s="1"/>
      <c r="B3" s="1" t="s">
        <v>16</v>
      </c>
      <c r="D3" s="4" t="s">
        <v>124</v>
      </c>
      <c r="E3" s="4"/>
      <c r="F3" s="4"/>
      <c r="G3" s="4"/>
      <c r="H3" s="4"/>
      <c r="I3" s="1"/>
      <c r="J3" s="1"/>
      <c r="K3" s="1"/>
      <c r="L3" s="1"/>
      <c r="M3" s="1"/>
      <c r="N3" s="1"/>
      <c r="O3" s="1"/>
      <c r="P3" s="1"/>
      <c r="Q3" s="1"/>
    </row>
    <row r="4" spans="1:17" s="53" customFormat="1" ht="28.5" customHeight="1" x14ac:dyDescent="0.2">
      <c r="A4" s="52"/>
      <c r="B4" s="52"/>
      <c r="C4" s="52"/>
      <c r="D4" s="52" t="s">
        <v>112</v>
      </c>
      <c r="E4" s="52"/>
      <c r="F4" s="52"/>
      <c r="G4" s="52"/>
      <c r="H4" s="52"/>
      <c r="I4" s="52"/>
      <c r="J4" s="52"/>
      <c r="K4" s="52"/>
      <c r="L4" s="52"/>
      <c r="M4" s="52"/>
      <c r="N4" s="52"/>
      <c r="O4" s="52"/>
      <c r="P4" s="52"/>
      <c r="Q4" s="52"/>
    </row>
    <row r="5" spans="1:17" ht="33" customHeight="1" x14ac:dyDescent="0.2">
      <c r="A5" s="1"/>
      <c r="B5" s="1"/>
      <c r="C5" s="77" t="s">
        <v>80</v>
      </c>
      <c r="D5" s="77"/>
      <c r="E5" s="77"/>
      <c r="F5" s="77"/>
      <c r="G5" s="77"/>
      <c r="H5" s="77"/>
      <c r="I5" s="77"/>
      <c r="J5" s="1"/>
      <c r="K5" s="77" t="s">
        <v>81</v>
      </c>
      <c r="L5" s="77"/>
      <c r="M5" s="77"/>
      <c r="N5" s="77"/>
      <c r="O5" s="77"/>
      <c r="P5" s="1"/>
      <c r="Q5" s="1"/>
    </row>
    <row r="6" spans="1:17" ht="22.5" customHeight="1" x14ac:dyDescent="0.2">
      <c r="A6" s="1"/>
      <c r="B6" s="1"/>
      <c r="C6" s="1"/>
      <c r="D6" s="1"/>
      <c r="E6" s="1"/>
      <c r="F6" s="1"/>
      <c r="G6" s="1"/>
      <c r="H6" s="1"/>
      <c r="I6" s="1"/>
      <c r="J6" s="1"/>
      <c r="K6" s="77"/>
      <c r="L6" s="77"/>
      <c r="M6" s="77"/>
      <c r="N6" s="77"/>
      <c r="O6" s="77"/>
      <c r="P6" s="1"/>
      <c r="Q6" s="1"/>
    </row>
    <row r="7" spans="1:17" ht="18.75" customHeight="1" x14ac:dyDescent="0.2">
      <c r="A7" s="1"/>
      <c r="B7" s="1"/>
      <c r="C7" s="1"/>
      <c r="G7" s="1"/>
      <c r="H7" s="1"/>
      <c r="I7" s="1"/>
      <c r="J7" s="1"/>
      <c r="K7" s="49"/>
      <c r="L7" s="74" t="s">
        <v>78</v>
      </c>
      <c r="M7" s="75"/>
      <c r="N7" s="76"/>
      <c r="O7" s="49"/>
      <c r="P7" s="1"/>
      <c r="Q7" s="1"/>
    </row>
    <row r="8" spans="1:17" ht="18.75" customHeight="1" x14ac:dyDescent="0.2">
      <c r="A8" s="1"/>
      <c r="B8" s="1"/>
      <c r="C8" s="1"/>
      <c r="D8" s="1"/>
      <c r="E8" s="1"/>
      <c r="F8" s="1"/>
      <c r="G8" s="1"/>
      <c r="H8" s="1"/>
      <c r="I8" s="1"/>
      <c r="K8" s="71" t="s">
        <v>117</v>
      </c>
      <c r="L8" s="71"/>
      <c r="M8" s="71"/>
      <c r="N8" s="71"/>
      <c r="O8" s="71"/>
      <c r="P8" s="1"/>
      <c r="Q8" s="1"/>
    </row>
    <row r="9" spans="1:17" ht="18.75" customHeight="1" x14ac:dyDescent="0.2">
      <c r="A9" s="1"/>
      <c r="B9" s="1"/>
      <c r="C9" s="1"/>
      <c r="D9" s="1"/>
      <c r="E9" s="1"/>
      <c r="F9" s="1"/>
      <c r="G9" s="1"/>
      <c r="H9" s="1"/>
      <c r="I9" s="1"/>
      <c r="K9" s="71"/>
      <c r="L9" s="71"/>
      <c r="M9" s="71"/>
      <c r="N9" s="71"/>
      <c r="O9" s="71"/>
      <c r="P9" s="1"/>
      <c r="Q9" s="1"/>
    </row>
    <row r="10" spans="1:17" ht="18.75" customHeight="1" x14ac:dyDescent="0.2">
      <c r="A10" s="1"/>
      <c r="B10" s="1"/>
      <c r="C10" s="1" t="s">
        <v>0</v>
      </c>
      <c r="D10" s="1"/>
      <c r="E10" s="1"/>
      <c r="F10" s="1"/>
      <c r="G10" s="1"/>
      <c r="H10" s="1"/>
      <c r="I10" s="1"/>
      <c r="J10" s="1"/>
      <c r="K10" s="71"/>
      <c r="L10" s="71"/>
      <c r="M10" s="71"/>
      <c r="N10" s="71"/>
      <c r="O10" s="71"/>
      <c r="P10" s="1"/>
      <c r="Q10" s="1"/>
    </row>
    <row r="11" spans="1:17" ht="18.75" customHeight="1" x14ac:dyDescent="0.2">
      <c r="A11" s="1"/>
      <c r="B11" s="1"/>
      <c r="C11" s="1"/>
      <c r="D11" s="48" t="s">
        <v>79</v>
      </c>
      <c r="E11" s="1"/>
      <c r="F11" s="1"/>
      <c r="G11" s="1"/>
      <c r="H11" s="1"/>
      <c r="I11" s="1"/>
      <c r="J11" s="1"/>
      <c r="K11" s="71"/>
      <c r="L11" s="71"/>
      <c r="M11" s="71"/>
      <c r="N11" s="71"/>
      <c r="O11" s="71"/>
      <c r="P11" s="1"/>
      <c r="Q11" s="1"/>
    </row>
    <row r="12" spans="1:17" ht="18.75" customHeight="1" x14ac:dyDescent="0.2">
      <c r="A12" s="1"/>
      <c r="B12" s="1"/>
      <c r="C12" s="1"/>
      <c r="D12" s="1" t="s">
        <v>1</v>
      </c>
      <c r="E12" s="1"/>
      <c r="F12" s="1"/>
      <c r="G12" s="1"/>
      <c r="H12" s="1"/>
      <c r="I12" s="1"/>
      <c r="J12" s="1"/>
      <c r="K12" s="71"/>
      <c r="L12" s="71"/>
      <c r="M12" s="71"/>
      <c r="N12" s="71"/>
      <c r="O12" s="71"/>
      <c r="P12" s="1"/>
      <c r="Q12" s="1"/>
    </row>
    <row r="13" spans="1:17" ht="16.5" customHeight="1" x14ac:dyDescent="0.2">
      <c r="A13" s="1"/>
      <c r="B13" s="1"/>
      <c r="C13" s="1"/>
      <c r="D13" s="1" t="s">
        <v>2</v>
      </c>
      <c r="E13" s="1"/>
      <c r="F13" s="1"/>
      <c r="G13" s="1"/>
      <c r="H13" s="1"/>
      <c r="I13" s="1"/>
      <c r="J13" s="1"/>
      <c r="K13" s="71" t="s">
        <v>82</v>
      </c>
      <c r="L13" s="71"/>
      <c r="M13" s="71"/>
      <c r="N13" s="71"/>
      <c r="O13" s="71"/>
      <c r="P13" s="1"/>
      <c r="Q13" s="1"/>
    </row>
    <row r="14" spans="1:17" ht="16.5" customHeight="1" x14ac:dyDescent="0.2">
      <c r="A14" s="1"/>
      <c r="B14" s="1"/>
      <c r="C14" s="1"/>
      <c r="D14" s="1" t="s">
        <v>5</v>
      </c>
      <c r="E14" s="1"/>
      <c r="F14" s="1"/>
      <c r="G14" s="1"/>
      <c r="H14" s="1"/>
      <c r="I14" s="1"/>
      <c r="J14" s="1"/>
      <c r="K14" s="71"/>
      <c r="L14" s="71"/>
      <c r="M14" s="71"/>
      <c r="N14" s="71"/>
      <c r="O14" s="71"/>
      <c r="P14" s="1"/>
      <c r="Q14" s="1"/>
    </row>
    <row r="15" spans="1:17" ht="18.75" customHeight="1" x14ac:dyDescent="0.2">
      <c r="A15" s="1"/>
      <c r="B15" s="1"/>
      <c r="C15" s="1"/>
      <c r="D15" s="1" t="s">
        <v>3</v>
      </c>
      <c r="E15" s="1"/>
      <c r="F15" s="1"/>
      <c r="G15" s="1"/>
      <c r="H15" s="1"/>
      <c r="I15" s="1"/>
      <c r="J15" s="1"/>
      <c r="L15" s="74" t="s">
        <v>83</v>
      </c>
      <c r="M15" s="75"/>
      <c r="N15" s="76"/>
      <c r="P15" s="1"/>
      <c r="Q15" s="1"/>
    </row>
    <row r="16" spans="1:17" ht="15.75" customHeight="1" x14ac:dyDescent="0.2">
      <c r="A16" s="1"/>
      <c r="B16" s="1"/>
      <c r="C16" s="1"/>
      <c r="D16" s="1" t="s">
        <v>14</v>
      </c>
      <c r="E16" s="1"/>
      <c r="F16" s="1"/>
      <c r="G16" s="1"/>
      <c r="H16" s="1"/>
      <c r="I16" s="1"/>
      <c r="J16" s="1"/>
      <c r="K16" s="72" t="s">
        <v>84</v>
      </c>
      <c r="L16" s="72"/>
      <c r="M16" s="72"/>
      <c r="N16" s="72"/>
      <c r="O16" s="72"/>
      <c r="P16" s="1"/>
      <c r="Q16" s="1"/>
    </row>
    <row r="17" spans="1:19" ht="15.75" customHeight="1" x14ac:dyDescent="0.2">
      <c r="A17" s="1"/>
      <c r="B17" s="1"/>
      <c r="C17" s="1"/>
      <c r="D17" s="3" t="s">
        <v>15</v>
      </c>
      <c r="E17" s="3"/>
      <c r="F17" s="3"/>
      <c r="G17" s="3"/>
      <c r="H17" s="50">
        <v>140</v>
      </c>
      <c r="I17" s="1"/>
      <c r="J17" s="1"/>
      <c r="K17" s="72"/>
      <c r="L17" s="72"/>
      <c r="M17" s="72"/>
      <c r="N17" s="72"/>
      <c r="O17" s="72"/>
      <c r="P17" s="1"/>
      <c r="Q17" s="1"/>
    </row>
    <row r="18" spans="1:19" ht="11.25" customHeight="1" x14ac:dyDescent="0.2">
      <c r="A18" s="1"/>
      <c r="B18" s="1"/>
      <c r="C18" s="1"/>
      <c r="D18" s="3"/>
      <c r="E18" s="3"/>
      <c r="F18" s="3"/>
      <c r="G18" s="3"/>
      <c r="H18" s="3"/>
      <c r="I18" s="1"/>
      <c r="J18" s="1"/>
      <c r="K18" s="1"/>
      <c r="L18" s="1"/>
      <c r="M18" s="1"/>
      <c r="N18" s="1"/>
      <c r="O18" s="1"/>
      <c r="P18" s="1"/>
      <c r="Q18" s="1"/>
    </row>
    <row r="19" spans="1:19" ht="18.75" customHeight="1" x14ac:dyDescent="0.2">
      <c r="A19" s="1"/>
      <c r="B19" s="1" t="s">
        <v>17</v>
      </c>
      <c r="D19" s="3"/>
      <c r="E19" s="3"/>
      <c r="F19" s="3"/>
      <c r="G19" s="3"/>
      <c r="H19" s="3"/>
      <c r="I19" s="1"/>
      <c r="J19" s="1"/>
      <c r="K19" s="1"/>
      <c r="L19" s="1"/>
      <c r="M19" s="1"/>
      <c r="N19" s="1"/>
      <c r="O19" s="1"/>
      <c r="P19" s="1"/>
      <c r="Q19" s="1"/>
    </row>
    <row r="20" spans="1:19" ht="11.25" customHeight="1" x14ac:dyDescent="0.2"/>
    <row r="21" spans="1:19" ht="18" customHeight="1" x14ac:dyDescent="0.2">
      <c r="B21" s="105" t="s">
        <v>125</v>
      </c>
      <c r="C21" s="78" t="s">
        <v>74</v>
      </c>
      <c r="D21" s="78"/>
      <c r="E21" s="51" t="s">
        <v>77</v>
      </c>
      <c r="F21" s="78" t="s">
        <v>118</v>
      </c>
      <c r="G21" s="78"/>
      <c r="H21" s="99" t="s">
        <v>10</v>
      </c>
      <c r="I21" s="51" t="s">
        <v>113</v>
      </c>
      <c r="J21" s="101" t="s">
        <v>13</v>
      </c>
      <c r="K21" s="47" t="s">
        <v>4</v>
      </c>
      <c r="L21" s="47" t="s">
        <v>11</v>
      </c>
      <c r="M21" s="79" t="s">
        <v>85</v>
      </c>
      <c r="N21" s="79"/>
      <c r="O21" s="79" t="s">
        <v>86</v>
      </c>
      <c r="P21" s="79"/>
    </row>
    <row r="22" spans="1:19" ht="18" customHeight="1" x14ac:dyDescent="0.2">
      <c r="B22" s="106"/>
      <c r="C22" s="51" t="s">
        <v>75</v>
      </c>
      <c r="D22" s="51" t="s">
        <v>76</v>
      </c>
      <c r="E22" s="65" t="s">
        <v>6</v>
      </c>
      <c r="F22" s="51" t="s">
        <v>75</v>
      </c>
      <c r="G22" s="51" t="s">
        <v>76</v>
      </c>
      <c r="H22" s="100" t="s">
        <v>8</v>
      </c>
      <c r="I22" s="103" t="s">
        <v>119</v>
      </c>
      <c r="J22" s="102" t="s">
        <v>9</v>
      </c>
      <c r="K22" s="66" t="s">
        <v>7</v>
      </c>
      <c r="L22" s="66" t="s">
        <v>12</v>
      </c>
      <c r="M22" s="67" t="s">
        <v>75</v>
      </c>
      <c r="N22" s="67" t="s">
        <v>76</v>
      </c>
      <c r="O22" s="67" t="s">
        <v>75</v>
      </c>
      <c r="P22" s="67" t="s">
        <v>76</v>
      </c>
    </row>
    <row r="23" spans="1:19" s="53" customFormat="1" ht="25.5" customHeight="1" x14ac:dyDescent="0.2">
      <c r="B23" s="104">
        <v>0</v>
      </c>
      <c r="C23" s="97" t="s">
        <v>121</v>
      </c>
      <c r="D23" s="97" t="s">
        <v>122</v>
      </c>
      <c r="E23" s="91">
        <v>0</v>
      </c>
      <c r="F23" s="88">
        <v>3514.28</v>
      </c>
      <c r="G23" s="88">
        <f>+F23-0.35</f>
        <v>3513.9300000000003</v>
      </c>
      <c r="H23" s="89">
        <v>90</v>
      </c>
      <c r="I23" s="88">
        <v>200</v>
      </c>
      <c r="J23" s="90"/>
      <c r="K23" s="91"/>
      <c r="L23" s="91"/>
      <c r="M23" s="91">
        <f>+F23+0</f>
        <v>3514.28</v>
      </c>
      <c r="N23" s="91">
        <f t="shared" ref="N23:N26" si="0">+M23-K23</f>
        <v>3514.28</v>
      </c>
      <c r="O23" s="92">
        <f>+M23-F23</f>
        <v>0</v>
      </c>
      <c r="P23" s="92">
        <f>+N23-G23</f>
        <v>0.34999999999990905</v>
      </c>
      <c r="S23" s="98"/>
    </row>
    <row r="24" spans="1:19" ht="25.5" x14ac:dyDescent="0.2">
      <c r="B24" s="104">
        <v>0</v>
      </c>
      <c r="C24" s="97" t="str">
        <f>+D23</f>
        <v>Punto de salida tubería</v>
      </c>
      <c r="D24" s="88">
        <v>1</v>
      </c>
      <c r="E24" s="91">
        <f>+B25-B24</f>
        <v>20</v>
      </c>
      <c r="F24" s="88">
        <f>+G23</f>
        <v>3513.9300000000003</v>
      </c>
      <c r="G24" s="88">
        <v>3504.8449999999998</v>
      </c>
      <c r="H24" s="89">
        <v>90</v>
      </c>
      <c r="I24" s="93">
        <v>200</v>
      </c>
      <c r="J24" s="90">
        <v>185.4</v>
      </c>
      <c r="K24" s="91">
        <f>11800000000*(H24/($H$17*J24^2.63))^1.85*E24</f>
        <v>0.96036403809029514</v>
      </c>
      <c r="L24" s="91">
        <f>1273.2*H24/J24^2</f>
        <v>3.333647531969711</v>
      </c>
      <c r="M24" s="91">
        <f>+N23</f>
        <v>3514.28</v>
      </c>
      <c r="N24" s="91">
        <f t="shared" ref="N24" si="1">+M24-K24</f>
        <v>3513.3196359619101</v>
      </c>
      <c r="O24" s="92">
        <f>+M24-F24</f>
        <v>0.34999999999990905</v>
      </c>
      <c r="P24" s="92">
        <f>+N24-G24</f>
        <v>8.4746359619102805</v>
      </c>
      <c r="S24" s="68"/>
    </row>
    <row r="25" spans="1:19" x14ac:dyDescent="0.2">
      <c r="B25" s="104">
        <v>20</v>
      </c>
      <c r="C25" s="88">
        <v>1</v>
      </c>
      <c r="D25" s="88">
        <v>2</v>
      </c>
      <c r="E25" s="91">
        <f t="shared" ref="E25:E80" si="2">+B26-B25</f>
        <v>20</v>
      </c>
      <c r="F25" s="88">
        <v>3504.8449999999998</v>
      </c>
      <c r="G25" s="88">
        <v>3495.4110000000001</v>
      </c>
      <c r="H25" s="89">
        <v>90</v>
      </c>
      <c r="I25" s="94">
        <v>200</v>
      </c>
      <c r="J25" s="90">
        <v>185.4</v>
      </c>
      <c r="K25" s="91">
        <f>11800000000*(H25/($H$17*J25^2.63))^1.85*E25</f>
        <v>0.96036403809029514</v>
      </c>
      <c r="L25" s="91">
        <f>1273.2*H25/J25^2</f>
        <v>3.333647531969711</v>
      </c>
      <c r="M25" s="91">
        <f>+N24</f>
        <v>3513.3196359619101</v>
      </c>
      <c r="N25" s="91">
        <f t="shared" si="0"/>
        <v>3512.35927192382</v>
      </c>
      <c r="O25" s="92">
        <v>0</v>
      </c>
      <c r="P25" s="92">
        <f>+N25-G25</f>
        <v>16.948271923819902</v>
      </c>
      <c r="S25" s="68"/>
    </row>
    <row r="26" spans="1:19" x14ac:dyDescent="0.2">
      <c r="B26" s="104">
        <v>40</v>
      </c>
      <c r="C26" s="88">
        <v>2</v>
      </c>
      <c r="D26" s="88">
        <v>3</v>
      </c>
      <c r="E26" s="91">
        <f t="shared" si="2"/>
        <v>40</v>
      </c>
      <c r="F26" s="88">
        <v>3495.4110000000001</v>
      </c>
      <c r="G26" s="88">
        <v>3476.5410000000002</v>
      </c>
      <c r="H26" s="89">
        <v>90</v>
      </c>
      <c r="I26" s="94">
        <v>200</v>
      </c>
      <c r="J26" s="90">
        <v>185.4</v>
      </c>
      <c r="K26" s="91">
        <f>11800000000*(H26/($H$17*J26^2.63))^1.85*E26</f>
        <v>1.9207280761805903</v>
      </c>
      <c r="L26" s="91">
        <f>1273.2*H26/J26^2</f>
        <v>3.333647531969711</v>
      </c>
      <c r="M26" s="91">
        <f t="shared" ref="M26" si="3">+N25</f>
        <v>3512.35927192382</v>
      </c>
      <c r="N26" s="91">
        <f t="shared" si="0"/>
        <v>3510.4385438476393</v>
      </c>
      <c r="O26" s="92">
        <f>+M26-F26</f>
        <v>16.948271923819902</v>
      </c>
      <c r="P26" s="92">
        <f>+N26-G26</f>
        <v>33.897543847639099</v>
      </c>
      <c r="S26" s="68"/>
    </row>
    <row r="27" spans="1:19" x14ac:dyDescent="0.2">
      <c r="B27" s="104">
        <v>80</v>
      </c>
      <c r="C27" s="88">
        <v>3</v>
      </c>
      <c r="D27" s="88">
        <v>4</v>
      </c>
      <c r="E27" s="91">
        <f t="shared" si="2"/>
        <v>40</v>
      </c>
      <c r="F27" s="88">
        <v>3476.5410000000002</v>
      </c>
      <c r="G27" s="88">
        <v>3458.6120000000001</v>
      </c>
      <c r="H27" s="89">
        <v>90</v>
      </c>
      <c r="I27" s="94">
        <v>200</v>
      </c>
      <c r="J27" s="90">
        <v>185.4</v>
      </c>
      <c r="K27" s="91">
        <f>11800000000*(H27/($H$17*J27^2.63))^1.85*E27</f>
        <v>1.9207280761805903</v>
      </c>
      <c r="L27" s="91">
        <f>1273.2*H27/J27^2</f>
        <v>3.333647531969711</v>
      </c>
      <c r="M27" s="91">
        <f t="shared" ref="M27" si="4">+N26</f>
        <v>3510.4385438476393</v>
      </c>
      <c r="N27" s="91">
        <f t="shared" ref="N27" si="5">+M27-K27</f>
        <v>3508.5178157714586</v>
      </c>
      <c r="O27" s="92">
        <f>+M27-F27</f>
        <v>33.897543847639099</v>
      </c>
      <c r="P27" s="92">
        <f>+N27-G27</f>
        <v>49.905815771458492</v>
      </c>
    </row>
    <row r="28" spans="1:19" x14ac:dyDescent="0.2">
      <c r="B28" s="104">
        <v>120</v>
      </c>
      <c r="C28" s="94">
        <v>4</v>
      </c>
      <c r="D28" s="88">
        <v>5</v>
      </c>
      <c r="E28" s="91">
        <f t="shared" si="2"/>
        <v>40</v>
      </c>
      <c r="F28" s="88">
        <v>3458.6120000000001</v>
      </c>
      <c r="G28" s="88">
        <v>3445.8040000000001</v>
      </c>
      <c r="H28" s="89">
        <v>90</v>
      </c>
      <c r="I28" s="94">
        <v>200</v>
      </c>
      <c r="J28" s="90">
        <v>185.4</v>
      </c>
      <c r="K28" s="91">
        <f>11800000000*(H28/($H$17*J28^2.63))^1.85*E28</f>
        <v>1.9207280761805903</v>
      </c>
      <c r="L28" s="91">
        <f>1273.2*H28/J28^2</f>
        <v>3.333647531969711</v>
      </c>
      <c r="M28" s="91">
        <f t="shared" ref="M28:M29" si="6">+N27</f>
        <v>3508.5178157714586</v>
      </c>
      <c r="N28" s="91">
        <f t="shared" ref="N28:N29" si="7">+M28-K28</f>
        <v>3506.5970876952779</v>
      </c>
      <c r="O28" s="92">
        <f>+M28-F28</f>
        <v>49.905815771458492</v>
      </c>
      <c r="P28" s="92">
        <f>+N28-G28</f>
        <v>60.793087695277791</v>
      </c>
      <c r="R28" s="70"/>
    </row>
    <row r="29" spans="1:19" x14ac:dyDescent="0.2">
      <c r="B29" s="104">
        <v>160</v>
      </c>
      <c r="C29" s="94">
        <v>5</v>
      </c>
      <c r="D29" s="88">
        <v>6</v>
      </c>
      <c r="E29" s="91">
        <f t="shared" si="2"/>
        <v>40</v>
      </c>
      <c r="F29" s="88">
        <v>3445.8040000000001</v>
      </c>
      <c r="G29" s="88">
        <v>3432.9189999999999</v>
      </c>
      <c r="H29" s="89">
        <v>90</v>
      </c>
      <c r="I29" s="94">
        <v>200</v>
      </c>
      <c r="J29" s="90">
        <v>185.4</v>
      </c>
      <c r="K29" s="91">
        <f>11800000000*(H29/($H$17*J29^2.63))^1.85*E29</f>
        <v>1.9207280761805903</v>
      </c>
      <c r="L29" s="91">
        <f>1273.2*H29/J29^2</f>
        <v>3.333647531969711</v>
      </c>
      <c r="M29" s="91">
        <f t="shared" si="6"/>
        <v>3506.5970876952779</v>
      </c>
      <c r="N29" s="91">
        <f t="shared" si="7"/>
        <v>3504.6763596190972</v>
      </c>
      <c r="O29" s="92">
        <f>+M29-F29</f>
        <v>60.793087695277791</v>
      </c>
      <c r="P29" s="92">
        <f>+N29-G29</f>
        <v>71.757359619097315</v>
      </c>
    </row>
    <row r="30" spans="1:19" x14ac:dyDescent="0.2">
      <c r="B30" s="104">
        <v>200</v>
      </c>
      <c r="C30" s="94">
        <v>6</v>
      </c>
      <c r="D30" s="88">
        <v>7</v>
      </c>
      <c r="E30" s="91">
        <f t="shared" si="2"/>
        <v>40</v>
      </c>
      <c r="F30" s="88">
        <v>3432.9189999999999</v>
      </c>
      <c r="G30" s="95">
        <v>3419.7049999999999</v>
      </c>
      <c r="H30" s="89">
        <v>90</v>
      </c>
      <c r="I30" s="94">
        <v>200</v>
      </c>
      <c r="J30" s="90">
        <v>185.4</v>
      </c>
      <c r="K30" s="91">
        <f>11800000000*(H30/($H$17*J30^2.63))^1.85*E30</f>
        <v>1.9207280761805903</v>
      </c>
      <c r="L30" s="91">
        <f>1273.2*H30/J30^2</f>
        <v>3.333647531969711</v>
      </c>
      <c r="M30" s="91">
        <f t="shared" ref="M30" si="8">+N29</f>
        <v>3504.6763596190972</v>
      </c>
      <c r="N30" s="91">
        <f t="shared" ref="N30" si="9">+M30-K30</f>
        <v>3502.7556315429165</v>
      </c>
      <c r="O30" s="92">
        <f>+M30-F30</f>
        <v>71.757359619097315</v>
      </c>
      <c r="P30" s="92">
        <f>+N30-G30</f>
        <v>83.050631542916562</v>
      </c>
    </row>
    <row r="31" spans="1:19" x14ac:dyDescent="0.2">
      <c r="B31" s="104">
        <v>240</v>
      </c>
      <c r="C31" s="94">
        <v>7</v>
      </c>
      <c r="D31" s="88">
        <v>8</v>
      </c>
      <c r="E31" s="91">
        <f t="shared" si="2"/>
        <v>40</v>
      </c>
      <c r="F31" s="95">
        <v>3419.7049999999999</v>
      </c>
      <c r="G31" s="25">
        <v>3406.491</v>
      </c>
      <c r="H31" s="89">
        <v>90</v>
      </c>
      <c r="I31" s="94">
        <v>200</v>
      </c>
      <c r="J31" s="90">
        <v>185.4</v>
      </c>
      <c r="K31" s="91">
        <f t="shared" ref="K31:K80" si="10">11800000000*(H31/($H$17*J31^2.63))^1.85*E31</f>
        <v>1.9207280761805903</v>
      </c>
      <c r="L31" s="91">
        <f t="shared" ref="L31:L80" si="11">1273.2*H31/J31^2</f>
        <v>3.333647531969711</v>
      </c>
      <c r="M31" s="91">
        <f t="shared" ref="M31:M80" si="12">+N30</f>
        <v>3502.7556315429165</v>
      </c>
      <c r="N31" s="91">
        <f t="shared" ref="N31:N80" si="13">+M31-K31</f>
        <v>3500.8349034667358</v>
      </c>
      <c r="O31" s="92">
        <f t="shared" ref="O31:O80" si="14">+M31-F31</f>
        <v>83.050631542916562</v>
      </c>
      <c r="P31" s="92">
        <f t="shared" ref="P31:P80" si="15">+N31-G31</f>
        <v>94.34390346673581</v>
      </c>
    </row>
    <row r="32" spans="1:19" x14ac:dyDescent="0.2">
      <c r="B32" s="104">
        <v>280</v>
      </c>
      <c r="C32" s="94">
        <v>8</v>
      </c>
      <c r="D32" s="88">
        <v>9</v>
      </c>
      <c r="E32" s="91">
        <f t="shared" si="2"/>
        <v>40</v>
      </c>
      <c r="F32" s="25">
        <v>3406.491</v>
      </c>
      <c r="G32" s="25">
        <v>3393.277</v>
      </c>
      <c r="H32" s="89">
        <v>90</v>
      </c>
      <c r="I32" s="94">
        <v>200</v>
      </c>
      <c r="J32" s="90">
        <v>185.4</v>
      </c>
      <c r="K32" s="91">
        <f t="shared" si="10"/>
        <v>1.9207280761805903</v>
      </c>
      <c r="L32" s="91">
        <f t="shared" si="11"/>
        <v>3.333647531969711</v>
      </c>
      <c r="M32" s="91">
        <f t="shared" si="12"/>
        <v>3500.8349034667358</v>
      </c>
      <c r="N32" s="91">
        <f t="shared" si="13"/>
        <v>3498.9141753905551</v>
      </c>
      <c r="O32" s="92">
        <f t="shared" si="14"/>
        <v>94.34390346673581</v>
      </c>
      <c r="P32" s="92">
        <f t="shared" si="15"/>
        <v>105.63717539055506</v>
      </c>
    </row>
    <row r="33" spans="2:16" x14ac:dyDescent="0.2">
      <c r="B33" s="104">
        <v>320</v>
      </c>
      <c r="C33" s="94">
        <v>9</v>
      </c>
      <c r="D33" s="88">
        <v>10</v>
      </c>
      <c r="E33" s="91">
        <f t="shared" si="2"/>
        <v>40</v>
      </c>
      <c r="F33" s="25">
        <v>3393.277</v>
      </c>
      <c r="G33" s="25">
        <v>3386.06</v>
      </c>
      <c r="H33" s="89">
        <v>90</v>
      </c>
      <c r="I33" s="94">
        <v>200</v>
      </c>
      <c r="J33" s="90">
        <v>185.4</v>
      </c>
      <c r="K33" s="91">
        <f t="shared" si="10"/>
        <v>1.9207280761805903</v>
      </c>
      <c r="L33" s="91">
        <f t="shared" si="11"/>
        <v>3.333647531969711</v>
      </c>
      <c r="M33" s="91">
        <f t="shared" si="12"/>
        <v>3498.9141753905551</v>
      </c>
      <c r="N33" s="91">
        <f t="shared" si="13"/>
        <v>3496.9934473143744</v>
      </c>
      <c r="O33" s="92">
        <f t="shared" si="14"/>
        <v>105.63717539055506</v>
      </c>
      <c r="P33" s="92">
        <f t="shared" si="15"/>
        <v>110.93344731437446</v>
      </c>
    </row>
    <row r="34" spans="2:16" x14ac:dyDescent="0.2">
      <c r="B34" s="104">
        <v>360</v>
      </c>
      <c r="C34" s="94">
        <v>10</v>
      </c>
      <c r="D34" s="88">
        <v>11</v>
      </c>
      <c r="E34" s="91">
        <f t="shared" si="2"/>
        <v>40</v>
      </c>
      <c r="F34" s="25">
        <v>3386.06</v>
      </c>
      <c r="G34" s="25">
        <v>3381.1379999999999</v>
      </c>
      <c r="H34" s="89">
        <v>90</v>
      </c>
      <c r="I34" s="94">
        <v>200</v>
      </c>
      <c r="J34" s="90">
        <v>185.4</v>
      </c>
      <c r="K34" s="91">
        <f t="shared" si="10"/>
        <v>1.9207280761805903</v>
      </c>
      <c r="L34" s="91">
        <f t="shared" si="11"/>
        <v>3.333647531969711</v>
      </c>
      <c r="M34" s="91">
        <f t="shared" si="12"/>
        <v>3496.9934473143744</v>
      </c>
      <c r="N34" s="91">
        <f t="shared" si="13"/>
        <v>3495.0727192381937</v>
      </c>
      <c r="O34" s="92">
        <f t="shared" si="14"/>
        <v>110.93344731437446</v>
      </c>
      <c r="P34" s="92">
        <f t="shared" si="15"/>
        <v>113.93471923819379</v>
      </c>
    </row>
    <row r="35" spans="2:16" x14ac:dyDescent="0.2">
      <c r="B35" s="104">
        <v>400</v>
      </c>
      <c r="C35" s="94">
        <v>11</v>
      </c>
      <c r="D35" s="88">
        <v>12</v>
      </c>
      <c r="E35" s="91">
        <f t="shared" si="2"/>
        <v>40</v>
      </c>
      <c r="F35" s="25">
        <v>3381.1379999999999</v>
      </c>
      <c r="G35" s="25">
        <v>3376.2150000000001</v>
      </c>
      <c r="H35" s="89">
        <v>90</v>
      </c>
      <c r="I35" s="94">
        <v>200</v>
      </c>
      <c r="J35" s="90">
        <v>185.4</v>
      </c>
      <c r="K35" s="91">
        <f t="shared" si="10"/>
        <v>1.9207280761805903</v>
      </c>
      <c r="L35" s="91">
        <f t="shared" si="11"/>
        <v>3.333647531969711</v>
      </c>
      <c r="M35" s="91">
        <f t="shared" si="12"/>
        <v>3495.0727192381937</v>
      </c>
      <c r="N35" s="91">
        <f t="shared" si="13"/>
        <v>3493.151991162013</v>
      </c>
      <c r="O35" s="92">
        <f t="shared" si="14"/>
        <v>113.93471923819379</v>
      </c>
      <c r="P35" s="92">
        <f t="shared" si="15"/>
        <v>116.93699116201287</v>
      </c>
    </row>
    <row r="36" spans="2:16" x14ac:dyDescent="0.2">
      <c r="B36" s="104">
        <v>440</v>
      </c>
      <c r="C36" s="94">
        <v>12</v>
      </c>
      <c r="D36" s="88">
        <v>13</v>
      </c>
      <c r="E36" s="91">
        <f t="shared" si="2"/>
        <v>40</v>
      </c>
      <c r="F36" s="25">
        <v>3376.2150000000001</v>
      </c>
      <c r="G36" s="25">
        <v>3371.2930000000001</v>
      </c>
      <c r="H36" s="89">
        <v>90</v>
      </c>
      <c r="I36" s="94">
        <v>200</v>
      </c>
      <c r="J36" s="90">
        <v>185.4</v>
      </c>
      <c r="K36" s="91">
        <f t="shared" si="10"/>
        <v>1.9207280761805903</v>
      </c>
      <c r="L36" s="91">
        <f t="shared" si="11"/>
        <v>3.333647531969711</v>
      </c>
      <c r="M36" s="91">
        <f t="shared" si="12"/>
        <v>3493.151991162013</v>
      </c>
      <c r="N36" s="91">
        <f t="shared" si="13"/>
        <v>3491.2312630858323</v>
      </c>
      <c r="O36" s="92">
        <f t="shared" si="14"/>
        <v>116.93699116201287</v>
      </c>
      <c r="P36" s="92">
        <f t="shared" si="15"/>
        <v>119.9382630858322</v>
      </c>
    </row>
    <row r="37" spans="2:16" x14ac:dyDescent="0.2">
      <c r="B37" s="104">
        <v>480</v>
      </c>
      <c r="C37" s="94">
        <v>13</v>
      </c>
      <c r="D37" s="88">
        <v>14</v>
      </c>
      <c r="E37" s="91">
        <f t="shared" si="2"/>
        <v>40</v>
      </c>
      <c r="F37" s="25">
        <v>3371.2930000000001</v>
      </c>
      <c r="G37" s="25">
        <v>3366.3710000000001</v>
      </c>
      <c r="H37" s="89">
        <v>90</v>
      </c>
      <c r="I37" s="94">
        <v>200</v>
      </c>
      <c r="J37" s="90">
        <v>185.4</v>
      </c>
      <c r="K37" s="91">
        <f t="shared" si="10"/>
        <v>1.9207280761805903</v>
      </c>
      <c r="L37" s="91">
        <f t="shared" si="11"/>
        <v>3.333647531969711</v>
      </c>
      <c r="M37" s="91">
        <f t="shared" si="12"/>
        <v>3491.2312630858323</v>
      </c>
      <c r="N37" s="91">
        <f t="shared" si="13"/>
        <v>3489.3105350096516</v>
      </c>
      <c r="O37" s="92">
        <f t="shared" si="14"/>
        <v>119.9382630858322</v>
      </c>
      <c r="P37" s="92">
        <f t="shared" si="15"/>
        <v>122.93953500965154</v>
      </c>
    </row>
    <row r="38" spans="2:16" x14ac:dyDescent="0.2">
      <c r="B38" s="104">
        <v>520</v>
      </c>
      <c r="C38" s="94">
        <v>14</v>
      </c>
      <c r="D38" s="88">
        <v>15</v>
      </c>
      <c r="E38" s="91">
        <f t="shared" si="2"/>
        <v>40</v>
      </c>
      <c r="F38" s="25">
        <v>3366.3710000000001</v>
      </c>
      <c r="G38" s="25">
        <v>3361.4479999999999</v>
      </c>
      <c r="H38" s="89">
        <v>90</v>
      </c>
      <c r="I38" s="94">
        <v>200</v>
      </c>
      <c r="J38" s="90">
        <v>185.4</v>
      </c>
      <c r="K38" s="91">
        <f t="shared" si="10"/>
        <v>1.9207280761805903</v>
      </c>
      <c r="L38" s="91">
        <f t="shared" si="11"/>
        <v>3.333647531969711</v>
      </c>
      <c r="M38" s="91">
        <f t="shared" si="12"/>
        <v>3489.3105350096516</v>
      </c>
      <c r="N38" s="91">
        <f t="shared" si="13"/>
        <v>3487.3898069334709</v>
      </c>
      <c r="O38" s="92">
        <f t="shared" si="14"/>
        <v>122.93953500965154</v>
      </c>
      <c r="P38" s="92">
        <f t="shared" si="15"/>
        <v>125.94180693347107</v>
      </c>
    </row>
    <row r="39" spans="2:16" x14ac:dyDescent="0.2">
      <c r="B39" s="104">
        <v>560</v>
      </c>
      <c r="C39" s="94">
        <v>15</v>
      </c>
      <c r="D39" s="88">
        <v>16</v>
      </c>
      <c r="E39" s="91">
        <f t="shared" si="2"/>
        <v>40</v>
      </c>
      <c r="F39" s="25">
        <v>3361.4479999999999</v>
      </c>
      <c r="G39" s="25">
        <v>3356.5259999999998</v>
      </c>
      <c r="H39" s="89">
        <v>90</v>
      </c>
      <c r="I39" s="94">
        <v>200</v>
      </c>
      <c r="J39" s="90">
        <v>172</v>
      </c>
      <c r="K39" s="91">
        <f t="shared" si="10"/>
        <v>2.7668786782186134</v>
      </c>
      <c r="L39" s="91">
        <f t="shared" si="11"/>
        <v>3.8733098972417523</v>
      </c>
      <c r="M39" s="91">
        <f t="shared" si="12"/>
        <v>3487.3898069334709</v>
      </c>
      <c r="N39" s="91">
        <f t="shared" si="13"/>
        <v>3484.6229282552522</v>
      </c>
      <c r="O39" s="92">
        <f t="shared" si="14"/>
        <v>125.94180693347107</v>
      </c>
      <c r="P39" s="92">
        <f t="shared" si="15"/>
        <v>128.09692825525235</v>
      </c>
    </row>
    <row r="40" spans="2:16" x14ac:dyDescent="0.2">
      <c r="B40" s="104">
        <v>600</v>
      </c>
      <c r="C40" s="94">
        <v>16</v>
      </c>
      <c r="D40" s="88">
        <v>17</v>
      </c>
      <c r="E40" s="91">
        <f t="shared" si="2"/>
        <v>40</v>
      </c>
      <c r="F40" s="25">
        <v>3356.5259999999998</v>
      </c>
      <c r="G40" s="25">
        <v>3351.6039999999998</v>
      </c>
      <c r="H40" s="89">
        <v>90</v>
      </c>
      <c r="I40" s="94">
        <v>200</v>
      </c>
      <c r="J40" s="90">
        <v>172</v>
      </c>
      <c r="K40" s="91">
        <f t="shared" si="10"/>
        <v>2.7668786782186134</v>
      </c>
      <c r="L40" s="91">
        <f t="shared" si="11"/>
        <v>3.8733098972417523</v>
      </c>
      <c r="M40" s="91">
        <f t="shared" si="12"/>
        <v>3484.6229282552522</v>
      </c>
      <c r="N40" s="91">
        <f t="shared" si="13"/>
        <v>3481.8560495770334</v>
      </c>
      <c r="O40" s="92">
        <f t="shared" si="14"/>
        <v>128.09692825525235</v>
      </c>
      <c r="P40" s="92">
        <f t="shared" si="15"/>
        <v>130.25204957703363</v>
      </c>
    </row>
    <row r="41" spans="2:16" x14ac:dyDescent="0.2">
      <c r="B41" s="104">
        <v>640</v>
      </c>
      <c r="C41" s="94">
        <v>17</v>
      </c>
      <c r="D41" s="88">
        <v>18</v>
      </c>
      <c r="E41" s="91">
        <f t="shared" si="2"/>
        <v>40</v>
      </c>
      <c r="F41" s="25">
        <v>3351.6039999999998</v>
      </c>
      <c r="G41" s="25">
        <v>3347.6669999999999</v>
      </c>
      <c r="H41" s="89">
        <v>90</v>
      </c>
      <c r="I41" s="94">
        <v>200</v>
      </c>
      <c r="J41" s="90">
        <v>172</v>
      </c>
      <c r="K41" s="91">
        <f t="shared" si="10"/>
        <v>2.7668786782186134</v>
      </c>
      <c r="L41" s="91">
        <f t="shared" si="11"/>
        <v>3.8733098972417523</v>
      </c>
      <c r="M41" s="91">
        <f t="shared" si="12"/>
        <v>3481.8560495770334</v>
      </c>
      <c r="N41" s="91">
        <f t="shared" si="13"/>
        <v>3479.0891708988147</v>
      </c>
      <c r="O41" s="92">
        <f t="shared" si="14"/>
        <v>130.25204957703363</v>
      </c>
      <c r="P41" s="92">
        <f t="shared" si="15"/>
        <v>131.42217089881478</v>
      </c>
    </row>
    <row r="42" spans="2:16" x14ac:dyDescent="0.2">
      <c r="B42" s="104">
        <v>680</v>
      </c>
      <c r="C42" s="94">
        <v>18</v>
      </c>
      <c r="D42" s="88">
        <v>19</v>
      </c>
      <c r="E42" s="91">
        <f t="shared" si="2"/>
        <v>40</v>
      </c>
      <c r="F42" s="25">
        <v>3347.6669999999999</v>
      </c>
      <c r="G42" s="25">
        <v>3344.7939999999999</v>
      </c>
      <c r="H42" s="89">
        <v>90</v>
      </c>
      <c r="I42" s="94">
        <v>200</v>
      </c>
      <c r="J42" s="90">
        <v>172</v>
      </c>
      <c r="K42" s="91">
        <f t="shared" si="10"/>
        <v>2.7668786782186134</v>
      </c>
      <c r="L42" s="91">
        <f t="shared" si="11"/>
        <v>3.8733098972417523</v>
      </c>
      <c r="M42" s="91">
        <f t="shared" si="12"/>
        <v>3479.0891708988147</v>
      </c>
      <c r="N42" s="91">
        <f t="shared" si="13"/>
        <v>3476.322292220596</v>
      </c>
      <c r="O42" s="92">
        <f t="shared" si="14"/>
        <v>131.42217089881478</v>
      </c>
      <c r="P42" s="92">
        <f t="shared" si="15"/>
        <v>131.52829222059609</v>
      </c>
    </row>
    <row r="43" spans="2:16" x14ac:dyDescent="0.2">
      <c r="B43" s="104">
        <v>720</v>
      </c>
      <c r="C43" s="94">
        <v>19</v>
      </c>
      <c r="D43" s="88">
        <v>20</v>
      </c>
      <c r="E43" s="91">
        <f t="shared" si="2"/>
        <v>40</v>
      </c>
      <c r="F43" s="25">
        <v>3344.7939999999999</v>
      </c>
      <c r="G43" s="25">
        <v>3341.922</v>
      </c>
      <c r="H43" s="89">
        <v>90</v>
      </c>
      <c r="I43" s="94">
        <v>200</v>
      </c>
      <c r="J43" s="90">
        <v>172</v>
      </c>
      <c r="K43" s="91">
        <f t="shared" si="10"/>
        <v>2.7668786782186134</v>
      </c>
      <c r="L43" s="91">
        <f t="shared" si="11"/>
        <v>3.8733098972417523</v>
      </c>
      <c r="M43" s="91">
        <f t="shared" si="12"/>
        <v>3476.322292220596</v>
      </c>
      <c r="N43" s="91">
        <f t="shared" si="13"/>
        <v>3473.5554135423772</v>
      </c>
      <c r="O43" s="92">
        <f t="shared" si="14"/>
        <v>131.52829222059609</v>
      </c>
      <c r="P43" s="92">
        <f t="shared" si="15"/>
        <v>131.63341354237718</v>
      </c>
    </row>
    <row r="44" spans="2:16" x14ac:dyDescent="0.2">
      <c r="B44" s="104">
        <v>760</v>
      </c>
      <c r="C44" s="94">
        <v>20</v>
      </c>
      <c r="D44" s="88">
        <v>21</v>
      </c>
      <c r="E44" s="91">
        <f t="shared" si="2"/>
        <v>40</v>
      </c>
      <c r="F44" s="25">
        <v>3341.922</v>
      </c>
      <c r="G44" s="25">
        <v>3339.049</v>
      </c>
      <c r="H44" s="89">
        <v>90</v>
      </c>
      <c r="I44" s="94">
        <v>200</v>
      </c>
      <c r="J44" s="90">
        <v>172</v>
      </c>
      <c r="K44" s="91">
        <f t="shared" si="10"/>
        <v>2.7668786782186134</v>
      </c>
      <c r="L44" s="91">
        <f t="shared" si="11"/>
        <v>3.8733098972417523</v>
      </c>
      <c r="M44" s="91">
        <f t="shared" si="12"/>
        <v>3473.5554135423772</v>
      </c>
      <c r="N44" s="91">
        <f t="shared" si="13"/>
        <v>3470.7885348641585</v>
      </c>
      <c r="O44" s="92">
        <f t="shared" si="14"/>
        <v>131.63341354237718</v>
      </c>
      <c r="P44" s="92">
        <f t="shared" si="15"/>
        <v>131.73953486415849</v>
      </c>
    </row>
    <row r="45" spans="2:16" x14ac:dyDescent="0.2">
      <c r="B45" s="104">
        <v>800</v>
      </c>
      <c r="C45" s="94">
        <v>21</v>
      </c>
      <c r="D45" s="88">
        <v>22</v>
      </c>
      <c r="E45" s="91">
        <f t="shared" si="2"/>
        <v>40</v>
      </c>
      <c r="F45" s="25">
        <v>3339.049</v>
      </c>
      <c r="G45" s="25">
        <v>3336.1770000000001</v>
      </c>
      <c r="H45" s="89">
        <v>90</v>
      </c>
      <c r="I45" s="94">
        <v>200</v>
      </c>
      <c r="J45" s="90">
        <v>172</v>
      </c>
      <c r="K45" s="91">
        <f t="shared" si="10"/>
        <v>2.7668786782186134</v>
      </c>
      <c r="L45" s="91">
        <f t="shared" si="11"/>
        <v>3.8733098972417523</v>
      </c>
      <c r="M45" s="91">
        <f t="shared" si="12"/>
        <v>3470.7885348641585</v>
      </c>
      <c r="N45" s="91">
        <f t="shared" si="13"/>
        <v>3468.0216561859397</v>
      </c>
      <c r="O45" s="92">
        <f t="shared" si="14"/>
        <v>131.73953486415849</v>
      </c>
      <c r="P45" s="92">
        <f t="shared" si="15"/>
        <v>131.84465618593958</v>
      </c>
    </row>
    <row r="46" spans="2:16" x14ac:dyDescent="0.2">
      <c r="B46" s="104">
        <v>840</v>
      </c>
      <c r="C46" s="94">
        <v>22</v>
      </c>
      <c r="D46" s="88">
        <v>23</v>
      </c>
      <c r="E46" s="91">
        <f t="shared" si="2"/>
        <v>40</v>
      </c>
      <c r="F46" s="25">
        <v>3336.1770000000001</v>
      </c>
      <c r="G46" s="25">
        <v>3333.3040000000001</v>
      </c>
      <c r="H46" s="89">
        <v>90</v>
      </c>
      <c r="I46" s="94">
        <v>200</v>
      </c>
      <c r="J46" s="90">
        <v>172</v>
      </c>
      <c r="K46" s="91">
        <f t="shared" si="10"/>
        <v>2.7668786782186134</v>
      </c>
      <c r="L46" s="91">
        <f t="shared" si="11"/>
        <v>3.8733098972417523</v>
      </c>
      <c r="M46" s="91">
        <f t="shared" si="12"/>
        <v>3468.0216561859397</v>
      </c>
      <c r="N46" s="91">
        <f t="shared" si="13"/>
        <v>3465.254777507721</v>
      </c>
      <c r="O46" s="92">
        <f t="shared" si="14"/>
        <v>131.84465618593958</v>
      </c>
      <c r="P46" s="92">
        <f t="shared" si="15"/>
        <v>131.95077750772089</v>
      </c>
    </row>
    <row r="47" spans="2:16" x14ac:dyDescent="0.2">
      <c r="B47" s="104">
        <v>880</v>
      </c>
      <c r="C47" s="94">
        <v>23</v>
      </c>
      <c r="D47" s="88">
        <v>24</v>
      </c>
      <c r="E47" s="91">
        <f t="shared" si="2"/>
        <v>40</v>
      </c>
      <c r="F47" s="25">
        <v>3333.3040000000001</v>
      </c>
      <c r="G47" s="25">
        <v>3330.4319999999998</v>
      </c>
      <c r="H47" s="89">
        <v>90</v>
      </c>
      <c r="I47" s="94">
        <v>200</v>
      </c>
      <c r="J47" s="90">
        <v>172</v>
      </c>
      <c r="K47" s="91">
        <f t="shared" si="10"/>
        <v>2.7668786782186134</v>
      </c>
      <c r="L47" s="91">
        <f t="shared" si="11"/>
        <v>3.8733098972417523</v>
      </c>
      <c r="M47" s="91">
        <f t="shared" si="12"/>
        <v>3465.254777507721</v>
      </c>
      <c r="N47" s="91">
        <f t="shared" si="13"/>
        <v>3462.4878988295022</v>
      </c>
      <c r="O47" s="92">
        <f t="shared" si="14"/>
        <v>131.95077750772089</v>
      </c>
      <c r="P47" s="92">
        <f t="shared" si="15"/>
        <v>132.05589882950244</v>
      </c>
    </row>
    <row r="48" spans="2:16" x14ac:dyDescent="0.2">
      <c r="B48" s="104">
        <v>920</v>
      </c>
      <c r="C48" s="94">
        <v>24</v>
      </c>
      <c r="D48" s="88">
        <v>25</v>
      </c>
      <c r="E48" s="91">
        <f t="shared" si="2"/>
        <v>40</v>
      </c>
      <c r="F48" s="25">
        <v>3330.4319999999998</v>
      </c>
      <c r="G48" s="25">
        <v>3327.5590000000002</v>
      </c>
      <c r="H48" s="89">
        <v>90</v>
      </c>
      <c r="I48" s="94">
        <v>200</v>
      </c>
      <c r="J48" s="90">
        <v>172</v>
      </c>
      <c r="K48" s="91">
        <f t="shared" si="10"/>
        <v>2.7668786782186134</v>
      </c>
      <c r="L48" s="91">
        <f t="shared" si="11"/>
        <v>3.8733098972417523</v>
      </c>
      <c r="M48" s="91">
        <f t="shared" si="12"/>
        <v>3462.4878988295022</v>
      </c>
      <c r="N48" s="91">
        <f t="shared" si="13"/>
        <v>3459.7210201512835</v>
      </c>
      <c r="O48" s="92">
        <f t="shared" si="14"/>
        <v>132.05589882950244</v>
      </c>
      <c r="P48" s="92">
        <f t="shared" si="15"/>
        <v>132.16202015128329</v>
      </c>
    </row>
    <row r="49" spans="2:16" x14ac:dyDescent="0.2">
      <c r="B49" s="104">
        <v>960</v>
      </c>
      <c r="C49" s="94">
        <v>25</v>
      </c>
      <c r="D49" s="88">
        <v>26</v>
      </c>
      <c r="E49" s="91">
        <f t="shared" si="2"/>
        <v>40</v>
      </c>
      <c r="F49" s="25">
        <v>3327.5590000000002</v>
      </c>
      <c r="G49" s="25">
        <v>3324.6869999999999</v>
      </c>
      <c r="H49" s="89">
        <v>90</v>
      </c>
      <c r="I49" s="94">
        <v>200</v>
      </c>
      <c r="J49" s="90">
        <v>172</v>
      </c>
      <c r="K49" s="91">
        <f t="shared" si="10"/>
        <v>2.7668786782186134</v>
      </c>
      <c r="L49" s="91">
        <f t="shared" si="11"/>
        <v>3.8733098972417523</v>
      </c>
      <c r="M49" s="91">
        <f t="shared" si="12"/>
        <v>3459.7210201512835</v>
      </c>
      <c r="N49" s="91">
        <f t="shared" si="13"/>
        <v>3456.9541414730647</v>
      </c>
      <c r="O49" s="92">
        <f t="shared" si="14"/>
        <v>132.16202015128329</v>
      </c>
      <c r="P49" s="92">
        <f t="shared" si="15"/>
        <v>132.26714147306484</v>
      </c>
    </row>
    <row r="50" spans="2:16" x14ac:dyDescent="0.2">
      <c r="B50" s="104">
        <v>1000</v>
      </c>
      <c r="C50" s="94">
        <v>26</v>
      </c>
      <c r="D50" s="88">
        <v>27</v>
      </c>
      <c r="E50" s="91">
        <f t="shared" si="2"/>
        <v>40</v>
      </c>
      <c r="F50" s="25">
        <v>3324.6869999999999</v>
      </c>
      <c r="G50" s="25">
        <v>3321.9760000000001</v>
      </c>
      <c r="H50" s="89">
        <v>90</v>
      </c>
      <c r="I50" s="94">
        <v>200</v>
      </c>
      <c r="J50" s="90">
        <v>172</v>
      </c>
      <c r="K50" s="91">
        <f t="shared" si="10"/>
        <v>2.7668786782186134</v>
      </c>
      <c r="L50" s="91">
        <f t="shared" si="11"/>
        <v>3.8733098972417523</v>
      </c>
      <c r="M50" s="91">
        <f t="shared" si="12"/>
        <v>3456.9541414730647</v>
      </c>
      <c r="N50" s="91">
        <f t="shared" si="13"/>
        <v>3454.187262794846</v>
      </c>
      <c r="O50" s="92">
        <f t="shared" si="14"/>
        <v>132.26714147306484</v>
      </c>
      <c r="P50" s="92">
        <f t="shared" si="15"/>
        <v>132.21126279484588</v>
      </c>
    </row>
    <row r="51" spans="2:16" x14ac:dyDescent="0.2">
      <c r="B51" s="104">
        <v>1040</v>
      </c>
      <c r="C51" s="94">
        <v>27</v>
      </c>
      <c r="D51" s="88">
        <v>28</v>
      </c>
      <c r="E51" s="91">
        <f t="shared" si="2"/>
        <v>40</v>
      </c>
      <c r="F51" s="25">
        <v>3321.9760000000001</v>
      </c>
      <c r="G51" s="25">
        <v>3319.9789999999998</v>
      </c>
      <c r="H51" s="89">
        <v>90</v>
      </c>
      <c r="I51" s="94">
        <v>200</v>
      </c>
      <c r="J51" s="90">
        <v>172</v>
      </c>
      <c r="K51" s="91">
        <f t="shared" si="10"/>
        <v>2.7668786782186134</v>
      </c>
      <c r="L51" s="91">
        <f t="shared" si="11"/>
        <v>3.8733098972417523</v>
      </c>
      <c r="M51" s="91">
        <f t="shared" si="12"/>
        <v>3454.187262794846</v>
      </c>
      <c r="N51" s="91">
        <f t="shared" si="13"/>
        <v>3451.4203841166272</v>
      </c>
      <c r="O51" s="92">
        <f t="shared" si="14"/>
        <v>132.21126279484588</v>
      </c>
      <c r="P51" s="92">
        <f t="shared" si="15"/>
        <v>131.44138411662743</v>
      </c>
    </row>
    <row r="52" spans="2:16" x14ac:dyDescent="0.2">
      <c r="B52" s="104">
        <v>1080</v>
      </c>
      <c r="C52" s="94">
        <v>28</v>
      </c>
      <c r="D52" s="88">
        <v>29</v>
      </c>
      <c r="E52" s="91">
        <f t="shared" si="2"/>
        <v>40</v>
      </c>
      <c r="F52" s="25">
        <v>3319.9789999999998</v>
      </c>
      <c r="G52" s="25">
        <v>3317.9810000000002</v>
      </c>
      <c r="H52" s="89">
        <v>90</v>
      </c>
      <c r="I52" s="94">
        <v>200</v>
      </c>
      <c r="J52" s="90">
        <v>172</v>
      </c>
      <c r="K52" s="91">
        <f t="shared" si="10"/>
        <v>2.7668786782186134</v>
      </c>
      <c r="L52" s="91">
        <f t="shared" si="11"/>
        <v>3.8733098972417523</v>
      </c>
      <c r="M52" s="91">
        <f t="shared" si="12"/>
        <v>3451.4203841166272</v>
      </c>
      <c r="N52" s="91">
        <f t="shared" si="13"/>
        <v>3448.6535054384085</v>
      </c>
      <c r="O52" s="92">
        <f t="shared" si="14"/>
        <v>131.44138411662743</v>
      </c>
      <c r="P52" s="92">
        <f t="shared" si="15"/>
        <v>130.67250543840828</v>
      </c>
    </row>
    <row r="53" spans="2:16" x14ac:dyDescent="0.2">
      <c r="B53" s="104">
        <v>1120</v>
      </c>
      <c r="C53" s="94">
        <v>29</v>
      </c>
      <c r="D53" s="88">
        <v>30</v>
      </c>
      <c r="E53" s="91">
        <f t="shared" si="2"/>
        <v>40</v>
      </c>
      <c r="F53" s="25">
        <v>3317.9810000000002</v>
      </c>
      <c r="G53" s="25">
        <v>3315.9839999999999</v>
      </c>
      <c r="H53" s="89">
        <v>90</v>
      </c>
      <c r="I53" s="94">
        <v>200</v>
      </c>
      <c r="J53" s="90">
        <v>172</v>
      </c>
      <c r="K53" s="91">
        <f t="shared" si="10"/>
        <v>2.7668786782186134</v>
      </c>
      <c r="L53" s="91">
        <f t="shared" si="11"/>
        <v>3.8733098972417523</v>
      </c>
      <c r="M53" s="91">
        <f t="shared" si="12"/>
        <v>3448.6535054384085</v>
      </c>
      <c r="N53" s="91">
        <f t="shared" si="13"/>
        <v>3445.8866267601898</v>
      </c>
      <c r="O53" s="92">
        <f t="shared" si="14"/>
        <v>130.67250543840828</v>
      </c>
      <c r="P53" s="92">
        <f t="shared" si="15"/>
        <v>129.90262676018983</v>
      </c>
    </row>
    <row r="54" spans="2:16" x14ac:dyDescent="0.2">
      <c r="B54" s="104">
        <v>1160</v>
      </c>
      <c r="C54" s="94">
        <v>30</v>
      </c>
      <c r="D54" s="88">
        <v>31</v>
      </c>
      <c r="E54" s="91">
        <f t="shared" si="2"/>
        <v>40</v>
      </c>
      <c r="F54" s="25">
        <v>3315.9839999999999</v>
      </c>
      <c r="G54" s="25">
        <v>3318.5259999999998</v>
      </c>
      <c r="H54" s="89">
        <v>90</v>
      </c>
      <c r="I54" s="94">
        <v>200</v>
      </c>
      <c r="J54" s="90">
        <v>172</v>
      </c>
      <c r="K54" s="91">
        <f t="shared" si="10"/>
        <v>2.7668786782186134</v>
      </c>
      <c r="L54" s="91">
        <f t="shared" si="11"/>
        <v>3.8733098972417523</v>
      </c>
      <c r="M54" s="91">
        <f t="shared" si="12"/>
        <v>3445.8866267601898</v>
      </c>
      <c r="N54" s="91">
        <f t="shared" si="13"/>
        <v>3443.119748081971</v>
      </c>
      <c r="O54" s="92">
        <f t="shared" si="14"/>
        <v>129.90262676018983</v>
      </c>
      <c r="P54" s="92">
        <f t="shared" si="15"/>
        <v>124.59374808197117</v>
      </c>
    </row>
    <row r="55" spans="2:16" x14ac:dyDescent="0.2">
      <c r="B55" s="104">
        <v>1200</v>
      </c>
      <c r="C55" s="94">
        <v>31</v>
      </c>
      <c r="D55" s="88">
        <v>32</v>
      </c>
      <c r="E55" s="91">
        <f t="shared" si="2"/>
        <v>40</v>
      </c>
      <c r="F55" s="25">
        <v>3318.5259999999998</v>
      </c>
      <c r="G55" s="25">
        <v>3321.518</v>
      </c>
      <c r="H55" s="89">
        <v>90</v>
      </c>
      <c r="I55" s="94">
        <v>200</v>
      </c>
      <c r="J55" s="90">
        <v>172</v>
      </c>
      <c r="K55" s="91">
        <f t="shared" si="10"/>
        <v>2.7668786782186134</v>
      </c>
      <c r="L55" s="91">
        <f t="shared" si="11"/>
        <v>3.8733098972417523</v>
      </c>
      <c r="M55" s="91">
        <f t="shared" si="12"/>
        <v>3443.119748081971</v>
      </c>
      <c r="N55" s="91">
        <f t="shared" si="13"/>
        <v>3440.3528694037523</v>
      </c>
      <c r="O55" s="92">
        <f t="shared" si="14"/>
        <v>124.59374808197117</v>
      </c>
      <c r="P55" s="92">
        <f t="shared" si="15"/>
        <v>118.83486940375224</v>
      </c>
    </row>
    <row r="56" spans="2:16" x14ac:dyDescent="0.2">
      <c r="B56" s="104">
        <v>1240</v>
      </c>
      <c r="C56" s="94">
        <v>32</v>
      </c>
      <c r="D56" s="88">
        <v>33</v>
      </c>
      <c r="E56" s="91">
        <f t="shared" si="2"/>
        <v>40</v>
      </c>
      <c r="F56" s="25">
        <v>3321.518</v>
      </c>
      <c r="G56" s="25">
        <v>3324.51</v>
      </c>
      <c r="H56" s="89">
        <v>90</v>
      </c>
      <c r="I56" s="94">
        <v>200</v>
      </c>
      <c r="J56" s="90">
        <v>172</v>
      </c>
      <c r="K56" s="91">
        <f t="shared" si="10"/>
        <v>2.7668786782186134</v>
      </c>
      <c r="L56" s="91">
        <f t="shared" si="11"/>
        <v>3.8733098972417523</v>
      </c>
      <c r="M56" s="91">
        <f t="shared" si="12"/>
        <v>3440.3528694037523</v>
      </c>
      <c r="N56" s="91">
        <f t="shared" si="13"/>
        <v>3437.5859907255335</v>
      </c>
      <c r="O56" s="92">
        <f t="shared" si="14"/>
        <v>118.83486940375224</v>
      </c>
      <c r="P56" s="92">
        <f t="shared" si="15"/>
        <v>113.0759907255333</v>
      </c>
    </row>
    <row r="57" spans="2:16" x14ac:dyDescent="0.2">
      <c r="B57" s="104">
        <v>1280</v>
      </c>
      <c r="C57" s="94">
        <v>33</v>
      </c>
      <c r="D57" s="88">
        <v>34</v>
      </c>
      <c r="E57" s="91">
        <f t="shared" si="2"/>
        <v>40</v>
      </c>
      <c r="F57" s="25">
        <v>3324.51</v>
      </c>
      <c r="G57" s="25">
        <v>3326.875</v>
      </c>
      <c r="H57" s="89">
        <v>90</v>
      </c>
      <c r="I57" s="94">
        <v>200</v>
      </c>
      <c r="J57" s="90">
        <v>172</v>
      </c>
      <c r="K57" s="91">
        <f t="shared" si="10"/>
        <v>2.7668786782186134</v>
      </c>
      <c r="L57" s="91">
        <f t="shared" si="11"/>
        <v>3.8733098972417523</v>
      </c>
      <c r="M57" s="91">
        <f t="shared" si="12"/>
        <v>3437.5859907255335</v>
      </c>
      <c r="N57" s="91">
        <f t="shared" si="13"/>
        <v>3434.8191120473148</v>
      </c>
      <c r="O57" s="92">
        <f t="shared" si="14"/>
        <v>113.0759907255333</v>
      </c>
      <c r="P57" s="92">
        <f t="shared" si="15"/>
        <v>107.94411204731477</v>
      </c>
    </row>
    <row r="58" spans="2:16" x14ac:dyDescent="0.2">
      <c r="B58" s="104">
        <v>1320</v>
      </c>
      <c r="C58" s="94">
        <v>34</v>
      </c>
      <c r="D58" s="88">
        <v>35</v>
      </c>
      <c r="E58" s="91">
        <f t="shared" si="2"/>
        <v>40</v>
      </c>
      <c r="F58" s="25">
        <v>3326.875</v>
      </c>
      <c r="G58" s="25">
        <v>3328.873</v>
      </c>
      <c r="H58" s="89">
        <v>90</v>
      </c>
      <c r="I58" s="94">
        <v>200</v>
      </c>
      <c r="J58" s="90">
        <v>172</v>
      </c>
      <c r="K58" s="91">
        <f t="shared" si="10"/>
        <v>2.7668786782186134</v>
      </c>
      <c r="L58" s="91">
        <f t="shared" si="11"/>
        <v>3.8733098972417523</v>
      </c>
      <c r="M58" s="91">
        <f t="shared" si="12"/>
        <v>3434.8191120473148</v>
      </c>
      <c r="N58" s="91">
        <f t="shared" si="13"/>
        <v>3432.052233369096</v>
      </c>
      <c r="O58" s="92">
        <f t="shared" si="14"/>
        <v>107.94411204731477</v>
      </c>
      <c r="P58" s="92">
        <f t="shared" si="15"/>
        <v>103.17923336909598</v>
      </c>
    </row>
    <row r="59" spans="2:16" x14ac:dyDescent="0.2">
      <c r="B59" s="104">
        <v>1360</v>
      </c>
      <c r="C59" s="94">
        <v>35</v>
      </c>
      <c r="D59" s="88">
        <v>36</v>
      </c>
      <c r="E59" s="91">
        <f t="shared" si="2"/>
        <v>40</v>
      </c>
      <c r="F59" s="25">
        <v>3328.873</v>
      </c>
      <c r="G59" s="25">
        <v>3331.2249999999999</v>
      </c>
      <c r="H59" s="89">
        <v>90</v>
      </c>
      <c r="I59" s="94">
        <v>200</v>
      </c>
      <c r="J59" s="90">
        <v>172</v>
      </c>
      <c r="K59" s="91">
        <f t="shared" si="10"/>
        <v>2.7668786782186134</v>
      </c>
      <c r="L59" s="91">
        <f t="shared" si="11"/>
        <v>3.8733098972417523</v>
      </c>
      <c r="M59" s="91">
        <f t="shared" si="12"/>
        <v>3432.052233369096</v>
      </c>
      <c r="N59" s="91">
        <f t="shared" si="13"/>
        <v>3429.2853546908773</v>
      </c>
      <c r="O59" s="92">
        <f t="shared" si="14"/>
        <v>103.17923336909598</v>
      </c>
      <c r="P59" s="92">
        <f t="shared" si="15"/>
        <v>98.060354690877375</v>
      </c>
    </row>
    <row r="60" spans="2:16" x14ac:dyDescent="0.2">
      <c r="B60" s="104">
        <v>1400</v>
      </c>
      <c r="C60" s="94">
        <v>36</v>
      </c>
      <c r="D60" s="88">
        <v>37</v>
      </c>
      <c r="E60" s="91">
        <f t="shared" si="2"/>
        <v>40</v>
      </c>
      <c r="F60" s="25">
        <v>3331.2249999999999</v>
      </c>
      <c r="G60" s="25">
        <v>3334.0189999999998</v>
      </c>
      <c r="H60" s="89">
        <v>90</v>
      </c>
      <c r="I60" s="94">
        <v>200</v>
      </c>
      <c r="J60" s="90">
        <v>172</v>
      </c>
      <c r="K60" s="91">
        <f t="shared" si="10"/>
        <v>2.7668786782186134</v>
      </c>
      <c r="L60" s="91">
        <f t="shared" si="11"/>
        <v>3.8733098972417523</v>
      </c>
      <c r="M60" s="91">
        <f t="shared" si="12"/>
        <v>3429.2853546908773</v>
      </c>
      <c r="N60" s="91">
        <f t="shared" si="13"/>
        <v>3426.5184760126585</v>
      </c>
      <c r="O60" s="92">
        <f t="shared" si="14"/>
        <v>98.060354690877375</v>
      </c>
      <c r="P60" s="92">
        <f t="shared" si="15"/>
        <v>92.499476012658761</v>
      </c>
    </row>
    <row r="61" spans="2:16" x14ac:dyDescent="0.2">
      <c r="B61" s="104">
        <v>1440</v>
      </c>
      <c r="C61" s="94">
        <v>37</v>
      </c>
      <c r="D61" s="88">
        <v>38</v>
      </c>
      <c r="E61" s="91">
        <f t="shared" si="2"/>
        <v>40</v>
      </c>
      <c r="F61" s="25">
        <v>3334.0189999999998</v>
      </c>
      <c r="G61" s="25">
        <v>3336.8119999999999</v>
      </c>
      <c r="H61" s="89">
        <v>90</v>
      </c>
      <c r="I61" s="94">
        <v>200</v>
      </c>
      <c r="J61" s="90">
        <v>172</v>
      </c>
      <c r="K61" s="91">
        <f t="shared" si="10"/>
        <v>2.7668786782186134</v>
      </c>
      <c r="L61" s="91">
        <f t="shared" si="11"/>
        <v>3.8733098972417523</v>
      </c>
      <c r="M61" s="91">
        <f t="shared" si="12"/>
        <v>3426.5184760126585</v>
      </c>
      <c r="N61" s="91">
        <f t="shared" si="13"/>
        <v>3423.7515973344398</v>
      </c>
      <c r="O61" s="92">
        <f t="shared" si="14"/>
        <v>92.499476012658761</v>
      </c>
      <c r="P61" s="92">
        <f t="shared" si="15"/>
        <v>86.939597334439895</v>
      </c>
    </row>
    <row r="62" spans="2:16" x14ac:dyDescent="0.2">
      <c r="B62" s="104">
        <v>1480</v>
      </c>
      <c r="C62" s="94">
        <v>38</v>
      </c>
      <c r="D62" s="88">
        <v>39</v>
      </c>
      <c r="E62" s="91">
        <f t="shared" si="2"/>
        <v>40</v>
      </c>
      <c r="F62" s="25">
        <v>3336.8119999999999</v>
      </c>
      <c r="G62" s="25">
        <v>3339.605</v>
      </c>
      <c r="H62" s="89">
        <v>90</v>
      </c>
      <c r="I62" s="94">
        <v>200</v>
      </c>
      <c r="J62" s="90">
        <v>172</v>
      </c>
      <c r="K62" s="91">
        <f t="shared" si="10"/>
        <v>2.7668786782186134</v>
      </c>
      <c r="L62" s="91">
        <f t="shared" si="11"/>
        <v>3.8733098972417523</v>
      </c>
      <c r="M62" s="91">
        <f t="shared" si="12"/>
        <v>3423.7515973344398</v>
      </c>
      <c r="N62" s="91">
        <f t="shared" si="13"/>
        <v>3420.984718656221</v>
      </c>
      <c r="O62" s="92">
        <f t="shared" si="14"/>
        <v>86.939597334439895</v>
      </c>
      <c r="P62" s="92">
        <f t="shared" si="15"/>
        <v>81.37971865622103</v>
      </c>
    </row>
    <row r="63" spans="2:16" x14ac:dyDescent="0.2">
      <c r="B63" s="104">
        <v>1520</v>
      </c>
      <c r="C63" s="94">
        <v>39</v>
      </c>
      <c r="D63" s="88">
        <v>40</v>
      </c>
      <c r="E63" s="91">
        <f t="shared" si="2"/>
        <v>40</v>
      </c>
      <c r="F63" s="25">
        <v>3339.605</v>
      </c>
      <c r="G63" s="25">
        <v>3342.3980000000001</v>
      </c>
      <c r="H63" s="89">
        <v>90</v>
      </c>
      <c r="I63" s="94">
        <v>200</v>
      </c>
      <c r="J63" s="90">
        <v>185.4</v>
      </c>
      <c r="K63" s="91">
        <f t="shared" si="10"/>
        <v>1.9207280761805903</v>
      </c>
      <c r="L63" s="91">
        <f t="shared" si="11"/>
        <v>3.333647531969711</v>
      </c>
      <c r="M63" s="91">
        <f t="shared" si="12"/>
        <v>3420.984718656221</v>
      </c>
      <c r="N63" s="91">
        <f t="shared" si="13"/>
        <v>3419.0639905800404</v>
      </c>
      <c r="O63" s="92">
        <f t="shared" si="14"/>
        <v>81.37971865622103</v>
      </c>
      <c r="P63" s="92">
        <f t="shared" si="15"/>
        <v>76.665990580040216</v>
      </c>
    </row>
    <row r="64" spans="2:16" x14ac:dyDescent="0.2">
      <c r="B64" s="104">
        <v>1560</v>
      </c>
      <c r="C64" s="94">
        <v>40</v>
      </c>
      <c r="D64" s="88">
        <v>41</v>
      </c>
      <c r="E64" s="91">
        <f t="shared" si="2"/>
        <v>40</v>
      </c>
      <c r="F64" s="25">
        <v>3342.3980000000001</v>
      </c>
      <c r="G64" s="25">
        <v>3345.1909999999998</v>
      </c>
      <c r="H64" s="89">
        <v>90</v>
      </c>
      <c r="I64" s="94">
        <v>200</v>
      </c>
      <c r="J64" s="90">
        <v>185.4</v>
      </c>
      <c r="K64" s="91">
        <f t="shared" si="10"/>
        <v>1.9207280761805903</v>
      </c>
      <c r="L64" s="91">
        <f t="shared" si="11"/>
        <v>3.333647531969711</v>
      </c>
      <c r="M64" s="91">
        <f t="shared" si="12"/>
        <v>3419.0639905800404</v>
      </c>
      <c r="N64" s="91">
        <f t="shared" si="13"/>
        <v>3417.1432625038597</v>
      </c>
      <c r="O64" s="92">
        <f t="shared" si="14"/>
        <v>76.665990580040216</v>
      </c>
      <c r="P64" s="92">
        <f t="shared" si="15"/>
        <v>71.952262503859856</v>
      </c>
    </row>
    <row r="65" spans="2:16" x14ac:dyDescent="0.2">
      <c r="B65" s="104">
        <v>1600</v>
      </c>
      <c r="C65" s="94">
        <v>41</v>
      </c>
      <c r="D65" s="88">
        <v>42</v>
      </c>
      <c r="E65" s="91">
        <f t="shared" si="2"/>
        <v>40</v>
      </c>
      <c r="F65" s="25">
        <v>3345.1909999999998</v>
      </c>
      <c r="G65" s="25">
        <v>3347.9839999999999</v>
      </c>
      <c r="H65" s="89">
        <v>90</v>
      </c>
      <c r="I65" s="94">
        <v>200</v>
      </c>
      <c r="J65" s="90">
        <v>185.4</v>
      </c>
      <c r="K65" s="91">
        <f t="shared" si="10"/>
        <v>1.9207280761805903</v>
      </c>
      <c r="L65" s="91">
        <f t="shared" si="11"/>
        <v>3.333647531969711</v>
      </c>
      <c r="M65" s="91">
        <f t="shared" si="12"/>
        <v>3417.1432625038597</v>
      </c>
      <c r="N65" s="91">
        <f t="shared" si="13"/>
        <v>3415.222534427679</v>
      </c>
      <c r="O65" s="92">
        <f t="shared" si="14"/>
        <v>71.952262503859856</v>
      </c>
      <c r="P65" s="92">
        <f t="shared" si="15"/>
        <v>67.238534427679042</v>
      </c>
    </row>
    <row r="66" spans="2:16" x14ac:dyDescent="0.2">
      <c r="B66" s="104">
        <v>1640</v>
      </c>
      <c r="C66" s="94">
        <v>42</v>
      </c>
      <c r="D66" s="88">
        <v>43</v>
      </c>
      <c r="E66" s="91">
        <f t="shared" si="2"/>
        <v>40</v>
      </c>
      <c r="F66" s="25">
        <v>3347.9839999999999</v>
      </c>
      <c r="G66" s="25">
        <v>3351.377</v>
      </c>
      <c r="H66" s="89">
        <v>90</v>
      </c>
      <c r="I66" s="94">
        <v>200</v>
      </c>
      <c r="J66" s="90">
        <v>185.4</v>
      </c>
      <c r="K66" s="91">
        <f t="shared" si="10"/>
        <v>1.9207280761805903</v>
      </c>
      <c r="L66" s="91">
        <f t="shared" si="11"/>
        <v>3.333647531969711</v>
      </c>
      <c r="M66" s="91">
        <f t="shared" si="12"/>
        <v>3415.222534427679</v>
      </c>
      <c r="N66" s="91">
        <f t="shared" si="13"/>
        <v>3413.3018063514983</v>
      </c>
      <c r="O66" s="92">
        <f t="shared" si="14"/>
        <v>67.238534427679042</v>
      </c>
      <c r="P66" s="92">
        <f t="shared" si="15"/>
        <v>61.924806351498319</v>
      </c>
    </row>
    <row r="67" spans="2:16" x14ac:dyDescent="0.2">
      <c r="B67" s="104">
        <v>1680</v>
      </c>
      <c r="C67" s="94">
        <v>43</v>
      </c>
      <c r="D67" s="88">
        <v>44</v>
      </c>
      <c r="E67" s="91">
        <f t="shared" si="2"/>
        <v>40</v>
      </c>
      <c r="F67" s="25">
        <v>3351.377</v>
      </c>
      <c r="G67" s="25">
        <v>3355.9270000000001</v>
      </c>
      <c r="H67" s="89">
        <v>90</v>
      </c>
      <c r="I67" s="94">
        <v>200</v>
      </c>
      <c r="J67" s="90">
        <v>185.4</v>
      </c>
      <c r="K67" s="91">
        <f t="shared" si="10"/>
        <v>1.9207280761805903</v>
      </c>
      <c r="L67" s="91">
        <f t="shared" si="11"/>
        <v>3.333647531969711</v>
      </c>
      <c r="M67" s="91">
        <f t="shared" si="12"/>
        <v>3413.3018063514983</v>
      </c>
      <c r="N67" s="91">
        <f t="shared" si="13"/>
        <v>3411.3810782753176</v>
      </c>
      <c r="O67" s="92">
        <f t="shared" si="14"/>
        <v>61.924806351498319</v>
      </c>
      <c r="P67" s="92">
        <f t="shared" si="15"/>
        <v>55.454078275317443</v>
      </c>
    </row>
    <row r="68" spans="2:16" x14ac:dyDescent="0.2">
      <c r="B68" s="104">
        <v>1720</v>
      </c>
      <c r="C68" s="94">
        <v>44</v>
      </c>
      <c r="D68" s="88">
        <v>45</v>
      </c>
      <c r="E68" s="91">
        <f t="shared" si="2"/>
        <v>40</v>
      </c>
      <c r="F68" s="25">
        <v>3355.9270000000001</v>
      </c>
      <c r="G68" s="25">
        <v>3360.4769999999999</v>
      </c>
      <c r="H68" s="89">
        <v>90</v>
      </c>
      <c r="I68" s="94">
        <v>200</v>
      </c>
      <c r="J68" s="90">
        <v>185.4</v>
      </c>
      <c r="K68" s="91">
        <f t="shared" si="10"/>
        <v>1.9207280761805903</v>
      </c>
      <c r="L68" s="91">
        <f t="shared" si="11"/>
        <v>3.333647531969711</v>
      </c>
      <c r="M68" s="91">
        <f t="shared" si="12"/>
        <v>3411.3810782753176</v>
      </c>
      <c r="N68" s="91">
        <f t="shared" si="13"/>
        <v>3409.4603501991369</v>
      </c>
      <c r="O68" s="92">
        <f t="shared" si="14"/>
        <v>55.454078275317443</v>
      </c>
      <c r="P68" s="92">
        <f t="shared" si="15"/>
        <v>48.983350199137021</v>
      </c>
    </row>
    <row r="69" spans="2:16" x14ac:dyDescent="0.2">
      <c r="B69" s="104">
        <v>1760</v>
      </c>
      <c r="C69" s="94">
        <v>45</v>
      </c>
      <c r="D69" s="88">
        <v>46</v>
      </c>
      <c r="E69" s="91">
        <f t="shared" si="2"/>
        <v>40</v>
      </c>
      <c r="F69" s="25">
        <v>3360.4769999999999</v>
      </c>
      <c r="G69" s="25">
        <v>3365.027</v>
      </c>
      <c r="H69" s="89">
        <v>90</v>
      </c>
      <c r="I69" s="94">
        <v>200</v>
      </c>
      <c r="J69" s="90">
        <v>185.4</v>
      </c>
      <c r="K69" s="91">
        <f t="shared" si="10"/>
        <v>1.9207280761805903</v>
      </c>
      <c r="L69" s="91">
        <f t="shared" si="11"/>
        <v>3.333647531969711</v>
      </c>
      <c r="M69" s="91">
        <f t="shared" si="12"/>
        <v>3409.4603501991369</v>
      </c>
      <c r="N69" s="91">
        <f t="shared" si="13"/>
        <v>3407.5396221229562</v>
      </c>
      <c r="O69" s="92">
        <f t="shared" si="14"/>
        <v>48.983350199137021</v>
      </c>
      <c r="P69" s="92">
        <f t="shared" si="15"/>
        <v>42.512622122956145</v>
      </c>
    </row>
    <row r="70" spans="2:16" x14ac:dyDescent="0.2">
      <c r="B70" s="104">
        <v>1800</v>
      </c>
      <c r="C70" s="94">
        <v>46</v>
      </c>
      <c r="D70" s="88">
        <v>47</v>
      </c>
      <c r="E70" s="91">
        <f t="shared" si="2"/>
        <v>40</v>
      </c>
      <c r="F70" s="25">
        <v>3365.027</v>
      </c>
      <c r="G70" s="25">
        <v>3369.578</v>
      </c>
      <c r="H70" s="89">
        <v>90</v>
      </c>
      <c r="I70" s="94">
        <v>200</v>
      </c>
      <c r="J70" s="90">
        <v>185.4</v>
      </c>
      <c r="K70" s="91">
        <f t="shared" si="10"/>
        <v>1.9207280761805903</v>
      </c>
      <c r="L70" s="91">
        <f t="shared" si="11"/>
        <v>3.333647531969711</v>
      </c>
      <c r="M70" s="91">
        <f t="shared" si="12"/>
        <v>3407.5396221229562</v>
      </c>
      <c r="N70" s="91">
        <f t="shared" si="13"/>
        <v>3405.6188940467755</v>
      </c>
      <c r="O70" s="92">
        <f t="shared" si="14"/>
        <v>42.512622122956145</v>
      </c>
      <c r="P70" s="92">
        <f t="shared" si="15"/>
        <v>36.04089404677552</v>
      </c>
    </row>
    <row r="71" spans="2:16" x14ac:dyDescent="0.2">
      <c r="B71" s="104">
        <v>1840</v>
      </c>
      <c r="C71" s="94">
        <v>47</v>
      </c>
      <c r="D71" s="88">
        <v>48</v>
      </c>
      <c r="E71" s="91">
        <f t="shared" si="2"/>
        <v>40</v>
      </c>
      <c r="F71" s="25">
        <v>3369.578</v>
      </c>
      <c r="G71" s="25">
        <v>3374.1280000000002</v>
      </c>
      <c r="H71" s="89">
        <v>90</v>
      </c>
      <c r="I71" s="94">
        <v>200</v>
      </c>
      <c r="J71" s="90">
        <v>185.4</v>
      </c>
      <c r="K71" s="91">
        <f t="shared" si="10"/>
        <v>1.9207280761805903</v>
      </c>
      <c r="L71" s="91">
        <f t="shared" si="11"/>
        <v>3.333647531969711</v>
      </c>
      <c r="M71" s="91">
        <f t="shared" si="12"/>
        <v>3405.6188940467755</v>
      </c>
      <c r="N71" s="91">
        <f t="shared" si="13"/>
        <v>3403.6981659705948</v>
      </c>
      <c r="O71" s="92">
        <f t="shared" si="14"/>
        <v>36.04089404677552</v>
      </c>
      <c r="P71" s="92">
        <f t="shared" si="15"/>
        <v>29.570165970594644</v>
      </c>
    </row>
    <row r="72" spans="2:16" x14ac:dyDescent="0.2">
      <c r="B72" s="104">
        <v>1880</v>
      </c>
      <c r="C72" s="94">
        <v>48</v>
      </c>
      <c r="D72" s="88">
        <v>49</v>
      </c>
      <c r="E72" s="91">
        <f t="shared" si="2"/>
        <v>40</v>
      </c>
      <c r="F72" s="25">
        <v>3374.1280000000002</v>
      </c>
      <c r="G72" s="25">
        <v>3378.6779999999999</v>
      </c>
      <c r="H72" s="89">
        <v>90</v>
      </c>
      <c r="I72" s="94">
        <v>200</v>
      </c>
      <c r="J72" s="90">
        <v>185.4</v>
      </c>
      <c r="K72" s="91">
        <f t="shared" si="10"/>
        <v>1.9207280761805903</v>
      </c>
      <c r="L72" s="91">
        <f t="shared" si="11"/>
        <v>3.333647531969711</v>
      </c>
      <c r="M72" s="91">
        <f t="shared" si="12"/>
        <v>3403.6981659705948</v>
      </c>
      <c r="N72" s="91">
        <f t="shared" si="13"/>
        <v>3401.7774378944141</v>
      </c>
      <c r="O72" s="92">
        <f t="shared" si="14"/>
        <v>29.570165970594644</v>
      </c>
      <c r="P72" s="92">
        <f t="shared" si="15"/>
        <v>23.099437894414223</v>
      </c>
    </row>
    <row r="73" spans="2:16" x14ac:dyDescent="0.2">
      <c r="B73" s="104">
        <v>1920</v>
      </c>
      <c r="C73" s="94">
        <v>49</v>
      </c>
      <c r="D73" s="88">
        <v>50</v>
      </c>
      <c r="E73" s="91">
        <f t="shared" si="2"/>
        <v>40</v>
      </c>
      <c r="F73" s="25">
        <v>3378.6779999999999</v>
      </c>
      <c r="G73" s="25">
        <v>3380.3240000000001</v>
      </c>
      <c r="H73" s="89">
        <v>90</v>
      </c>
      <c r="I73" s="94">
        <v>200</v>
      </c>
      <c r="J73" s="90">
        <v>185.4</v>
      </c>
      <c r="K73" s="91">
        <f t="shared" si="10"/>
        <v>1.9207280761805903</v>
      </c>
      <c r="L73" s="91">
        <f t="shared" si="11"/>
        <v>3.333647531969711</v>
      </c>
      <c r="M73" s="91">
        <f t="shared" si="12"/>
        <v>3401.7774378944141</v>
      </c>
      <c r="N73" s="91">
        <f t="shared" si="13"/>
        <v>3399.8567098182334</v>
      </c>
      <c r="O73" s="92">
        <f t="shared" si="14"/>
        <v>23.099437894414223</v>
      </c>
      <c r="P73" s="92">
        <f t="shared" si="15"/>
        <v>19.532709818233343</v>
      </c>
    </row>
    <row r="74" spans="2:16" x14ac:dyDescent="0.2">
      <c r="B74" s="104">
        <v>1960</v>
      </c>
      <c r="C74" s="94">
        <v>50</v>
      </c>
      <c r="D74" s="88">
        <v>51</v>
      </c>
      <c r="E74" s="91">
        <f t="shared" si="2"/>
        <v>40</v>
      </c>
      <c r="F74" s="25">
        <v>3380.3240000000001</v>
      </c>
      <c r="G74" s="25">
        <v>3381.0320000000002</v>
      </c>
      <c r="H74" s="89">
        <v>90</v>
      </c>
      <c r="I74" s="94">
        <v>200</v>
      </c>
      <c r="J74" s="90">
        <v>185.4</v>
      </c>
      <c r="K74" s="91">
        <f t="shared" si="10"/>
        <v>1.9207280761805903</v>
      </c>
      <c r="L74" s="91">
        <f t="shared" si="11"/>
        <v>3.333647531969711</v>
      </c>
      <c r="M74" s="91">
        <f t="shared" si="12"/>
        <v>3399.8567098182334</v>
      </c>
      <c r="N74" s="91">
        <f t="shared" si="13"/>
        <v>3397.9359817420527</v>
      </c>
      <c r="O74" s="92">
        <f t="shared" si="14"/>
        <v>19.532709818233343</v>
      </c>
      <c r="P74" s="92">
        <f t="shared" si="15"/>
        <v>16.903981742052565</v>
      </c>
    </row>
    <row r="75" spans="2:16" x14ac:dyDescent="0.2">
      <c r="B75" s="104">
        <v>2000</v>
      </c>
      <c r="C75" s="94">
        <v>51</v>
      </c>
      <c r="D75" s="88">
        <v>52</v>
      </c>
      <c r="E75" s="91">
        <f t="shared" si="2"/>
        <v>40</v>
      </c>
      <c r="F75" s="25">
        <v>3381.0320000000002</v>
      </c>
      <c r="G75" s="25">
        <v>3381.74</v>
      </c>
      <c r="H75" s="89">
        <v>90</v>
      </c>
      <c r="I75" s="94">
        <v>200</v>
      </c>
      <c r="J75" s="90">
        <v>185.4</v>
      </c>
      <c r="K75" s="91">
        <f t="shared" si="10"/>
        <v>1.9207280761805903</v>
      </c>
      <c r="L75" s="91">
        <f t="shared" si="11"/>
        <v>3.333647531969711</v>
      </c>
      <c r="M75" s="91">
        <f t="shared" si="12"/>
        <v>3397.9359817420527</v>
      </c>
      <c r="N75" s="91">
        <f t="shared" si="13"/>
        <v>3396.015253665872</v>
      </c>
      <c r="O75" s="92">
        <f t="shared" si="14"/>
        <v>16.903981742052565</v>
      </c>
      <c r="P75" s="92">
        <f t="shared" si="15"/>
        <v>14.275253665872242</v>
      </c>
    </row>
    <row r="76" spans="2:16" x14ac:dyDescent="0.2">
      <c r="B76" s="104">
        <v>2040</v>
      </c>
      <c r="C76" s="94">
        <v>52</v>
      </c>
      <c r="D76" s="88">
        <v>53</v>
      </c>
      <c r="E76" s="91">
        <f t="shared" si="2"/>
        <v>40</v>
      </c>
      <c r="F76" s="25">
        <v>3381.74</v>
      </c>
      <c r="G76" s="25">
        <v>3382.4479999999999</v>
      </c>
      <c r="H76" s="89">
        <v>90</v>
      </c>
      <c r="I76" s="94">
        <v>200</v>
      </c>
      <c r="J76" s="90">
        <v>185.4</v>
      </c>
      <c r="K76" s="91">
        <f t="shared" si="10"/>
        <v>1.9207280761805903</v>
      </c>
      <c r="L76" s="91">
        <f t="shared" si="11"/>
        <v>3.333647531969711</v>
      </c>
      <c r="M76" s="91">
        <f t="shared" si="12"/>
        <v>3396.015253665872</v>
      </c>
      <c r="N76" s="91">
        <f t="shared" si="13"/>
        <v>3394.0945255896913</v>
      </c>
      <c r="O76" s="92">
        <f t="shared" si="14"/>
        <v>14.275253665872242</v>
      </c>
      <c r="P76" s="92">
        <f t="shared" si="15"/>
        <v>11.646525589691464</v>
      </c>
    </row>
    <row r="77" spans="2:16" x14ac:dyDescent="0.2">
      <c r="B77" s="104">
        <v>2080</v>
      </c>
      <c r="C77" s="94">
        <v>53</v>
      </c>
      <c r="D77" s="88">
        <v>54</v>
      </c>
      <c r="E77" s="91">
        <f t="shared" si="2"/>
        <v>40</v>
      </c>
      <c r="F77" s="25">
        <v>3382.4479999999999</v>
      </c>
      <c r="G77" s="25">
        <v>3384.1990000000001</v>
      </c>
      <c r="H77" s="89">
        <v>90</v>
      </c>
      <c r="I77" s="94">
        <v>200</v>
      </c>
      <c r="J77" s="90">
        <v>185.4</v>
      </c>
      <c r="K77" s="91">
        <f t="shared" si="10"/>
        <v>1.9207280761805903</v>
      </c>
      <c r="L77" s="91">
        <f t="shared" si="11"/>
        <v>3.333647531969711</v>
      </c>
      <c r="M77" s="91">
        <f t="shared" si="12"/>
        <v>3394.0945255896913</v>
      </c>
      <c r="N77" s="91">
        <f t="shared" si="13"/>
        <v>3392.1737975135106</v>
      </c>
      <c r="O77" s="92">
        <f t="shared" si="14"/>
        <v>11.646525589691464</v>
      </c>
      <c r="P77" s="92">
        <f t="shared" si="15"/>
        <v>7.9747975135105662</v>
      </c>
    </row>
    <row r="78" spans="2:16" x14ac:dyDescent="0.2">
      <c r="B78" s="104">
        <v>2120</v>
      </c>
      <c r="C78" s="94">
        <v>54</v>
      </c>
      <c r="D78" s="88">
        <v>55</v>
      </c>
      <c r="E78" s="91">
        <f t="shared" si="2"/>
        <v>40</v>
      </c>
      <c r="F78" s="25">
        <v>3384.1990000000001</v>
      </c>
      <c r="G78" s="25">
        <v>3386.0169999999998</v>
      </c>
      <c r="H78" s="89">
        <v>90</v>
      </c>
      <c r="I78" s="94">
        <v>200</v>
      </c>
      <c r="J78" s="90">
        <v>185.4</v>
      </c>
      <c r="K78" s="91">
        <f t="shared" si="10"/>
        <v>1.9207280761805903</v>
      </c>
      <c r="L78" s="91">
        <f t="shared" si="11"/>
        <v>3.333647531969711</v>
      </c>
      <c r="M78" s="91">
        <f t="shared" si="12"/>
        <v>3392.1737975135106</v>
      </c>
      <c r="N78" s="91">
        <f t="shared" si="13"/>
        <v>3390.2530694373299</v>
      </c>
      <c r="O78" s="92">
        <f t="shared" si="14"/>
        <v>7.9747975135105662</v>
      </c>
      <c r="P78" s="92">
        <f t="shared" si="15"/>
        <v>4.2360694373301158</v>
      </c>
    </row>
    <row r="79" spans="2:16" x14ac:dyDescent="0.2">
      <c r="B79" s="104">
        <v>2160</v>
      </c>
      <c r="C79" s="94">
        <v>55</v>
      </c>
      <c r="D79" s="88">
        <v>56</v>
      </c>
      <c r="E79" s="91">
        <f t="shared" si="2"/>
        <v>40</v>
      </c>
      <c r="F79" s="25">
        <v>3386.0169999999998</v>
      </c>
      <c r="G79" s="25">
        <v>3387.835</v>
      </c>
      <c r="H79" s="89">
        <v>90</v>
      </c>
      <c r="I79" s="94">
        <v>200</v>
      </c>
      <c r="J79" s="90">
        <v>185.4</v>
      </c>
      <c r="K79" s="91">
        <f t="shared" si="10"/>
        <v>1.9207280761805903</v>
      </c>
      <c r="L79" s="91">
        <f t="shared" si="11"/>
        <v>3.333647531969711</v>
      </c>
      <c r="M79" s="91">
        <f t="shared" si="12"/>
        <v>3390.2530694373299</v>
      </c>
      <c r="N79" s="91">
        <f t="shared" si="13"/>
        <v>3388.3323413611492</v>
      </c>
      <c r="O79" s="92">
        <f t="shared" si="14"/>
        <v>4.2360694373301158</v>
      </c>
      <c r="P79" s="92">
        <f t="shared" si="15"/>
        <v>0.49734136114921057</v>
      </c>
    </row>
    <row r="80" spans="2:16" x14ac:dyDescent="0.2">
      <c r="B80" s="104">
        <v>2200</v>
      </c>
      <c r="C80" s="94">
        <v>56</v>
      </c>
      <c r="D80" s="96" t="s">
        <v>120</v>
      </c>
      <c r="E80" s="91">
        <v>0</v>
      </c>
      <c r="F80" s="25">
        <v>3387.835</v>
      </c>
      <c r="G80" s="25">
        <f>+F80</f>
        <v>3387.835</v>
      </c>
      <c r="H80" s="89">
        <v>90</v>
      </c>
      <c r="I80" s="94">
        <v>200</v>
      </c>
      <c r="J80" s="90">
        <v>185.4</v>
      </c>
      <c r="K80" s="91">
        <f t="shared" si="10"/>
        <v>0</v>
      </c>
      <c r="L80" s="91">
        <f t="shared" si="11"/>
        <v>3.333647531969711</v>
      </c>
      <c r="M80" s="91">
        <f t="shared" si="12"/>
        <v>3388.3323413611492</v>
      </c>
      <c r="N80" s="91">
        <f t="shared" si="13"/>
        <v>3388.3323413611492</v>
      </c>
      <c r="O80" s="92">
        <f t="shared" si="14"/>
        <v>0.49734136114921057</v>
      </c>
      <c r="P80" s="92">
        <f t="shared" si="15"/>
        <v>0.49734136114921057</v>
      </c>
    </row>
  </sheetData>
  <mergeCells count="13">
    <mergeCell ref="B21:B22"/>
    <mergeCell ref="C21:D21"/>
    <mergeCell ref="F21:G21"/>
    <mergeCell ref="M21:N21"/>
    <mergeCell ref="O21:P21"/>
    <mergeCell ref="L15:N15"/>
    <mergeCell ref="K13:O14"/>
    <mergeCell ref="K16:O17"/>
    <mergeCell ref="A1:L1"/>
    <mergeCell ref="L7:N7"/>
    <mergeCell ref="C5:I5"/>
    <mergeCell ref="K5:O6"/>
    <mergeCell ref="K8:O12"/>
  </mergeCells>
  <phoneticPr fontId="0" type="noConversion"/>
  <pageMargins left="0.72" right="0.23622047244094491" top="1.3779527559055118" bottom="0.74803149606299213" header="0.31496062992125984" footer="0.31496062992125984"/>
  <pageSetup paperSize="9" scale="73" orientation="portrait" verticalDpi="18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selection activeCell="D14" sqref="D14"/>
    </sheetView>
  </sheetViews>
  <sheetFormatPr baseColWidth="10" defaultRowHeight="12.75" x14ac:dyDescent="0.2"/>
  <cols>
    <col min="1" max="1" width="5.28515625" customWidth="1"/>
    <col min="2" max="2" width="7" customWidth="1"/>
    <col min="3" max="11" width="6.7109375" customWidth="1"/>
    <col min="12" max="13" width="7.5703125" customWidth="1"/>
    <col min="14" max="14" width="7.42578125" customWidth="1"/>
    <col min="15" max="15" width="2.140625" customWidth="1"/>
    <col min="16" max="16" width="5" customWidth="1"/>
    <col min="17" max="17" width="4.5703125" customWidth="1"/>
    <col min="18" max="21" width="8.42578125" customWidth="1"/>
    <col min="22" max="22" width="8.85546875" customWidth="1"/>
    <col min="23" max="23" width="8.42578125" customWidth="1"/>
    <col min="24" max="24" width="8" customWidth="1"/>
  </cols>
  <sheetData>
    <row r="1" spans="1:26" x14ac:dyDescent="0.2">
      <c r="A1" t="s">
        <v>36</v>
      </c>
    </row>
    <row r="2" spans="1:26" x14ac:dyDescent="0.2">
      <c r="A2" t="s">
        <v>38</v>
      </c>
    </row>
    <row r="3" spans="1:26" x14ac:dyDescent="0.2">
      <c r="A3" t="s">
        <v>60</v>
      </c>
      <c r="R3" s="16" t="s">
        <v>53</v>
      </c>
      <c r="S3" s="18">
        <v>38867</v>
      </c>
      <c r="T3" s="39"/>
    </row>
    <row r="4" spans="1:26" x14ac:dyDescent="0.2">
      <c r="R4" s="20" t="s">
        <v>52</v>
      </c>
      <c r="S4" s="21">
        <v>8.5</v>
      </c>
      <c r="T4" s="24" t="s">
        <v>61</v>
      </c>
      <c r="U4" s="15"/>
      <c r="V4" s="1"/>
      <c r="W4" s="1"/>
      <c r="X4" s="1"/>
      <c r="Y4" s="1"/>
      <c r="Z4" s="1"/>
    </row>
    <row r="5" spans="1:26" x14ac:dyDescent="0.2">
      <c r="A5" s="80" t="s">
        <v>42</v>
      </c>
      <c r="B5" s="80" t="s">
        <v>64</v>
      </c>
      <c r="C5" s="85" t="s">
        <v>59</v>
      </c>
      <c r="D5" s="86"/>
      <c r="E5" s="87"/>
      <c r="F5" s="82" t="s">
        <v>58</v>
      </c>
      <c r="G5" s="83"/>
      <c r="H5" s="84"/>
      <c r="I5" s="85" t="s">
        <v>57</v>
      </c>
      <c r="J5" s="86"/>
      <c r="K5" s="87"/>
      <c r="L5" s="82" t="s">
        <v>56</v>
      </c>
      <c r="M5" s="83"/>
      <c r="N5" s="84"/>
      <c r="O5" s="32"/>
      <c r="R5" s="30" t="s">
        <v>62</v>
      </c>
      <c r="S5" s="29"/>
      <c r="T5" s="29"/>
      <c r="U5" s="31"/>
      <c r="V5" s="1"/>
      <c r="W5" s="1"/>
      <c r="X5" s="1"/>
      <c r="Y5" s="1"/>
      <c r="Z5" s="1"/>
    </row>
    <row r="6" spans="1:26" x14ac:dyDescent="0.2">
      <c r="A6" s="81"/>
      <c r="B6" s="81"/>
      <c r="C6" s="11" t="s">
        <v>43</v>
      </c>
      <c r="D6" s="11" t="s">
        <v>41</v>
      </c>
      <c r="E6" s="11" t="s">
        <v>47</v>
      </c>
      <c r="F6" s="6" t="s">
        <v>43</v>
      </c>
      <c r="G6" s="6" t="s">
        <v>41</v>
      </c>
      <c r="H6" s="6" t="s">
        <v>47</v>
      </c>
      <c r="I6" s="11" t="s">
        <v>43</v>
      </c>
      <c r="J6" s="11" t="s">
        <v>41</v>
      </c>
      <c r="K6" s="11" t="s">
        <v>47</v>
      </c>
      <c r="L6" s="6" t="s">
        <v>43</v>
      </c>
      <c r="M6" s="6" t="s">
        <v>41</v>
      </c>
      <c r="N6" s="6" t="s">
        <v>47</v>
      </c>
      <c r="O6" s="33"/>
      <c r="R6" s="17" t="s">
        <v>65</v>
      </c>
      <c r="S6" s="17" t="s">
        <v>66</v>
      </c>
      <c r="T6" s="17" t="s">
        <v>67</v>
      </c>
      <c r="U6" s="17" t="s">
        <v>68</v>
      </c>
      <c r="V6" s="27"/>
      <c r="W6" s="28"/>
      <c r="X6" s="28"/>
      <c r="Y6" s="1"/>
      <c r="Z6" s="1"/>
    </row>
    <row r="7" spans="1:26" x14ac:dyDescent="0.2">
      <c r="A7" s="7" t="s">
        <v>9</v>
      </c>
      <c r="B7" s="7" t="s">
        <v>18</v>
      </c>
      <c r="C7" s="12" t="s">
        <v>9</v>
      </c>
      <c r="D7" s="12" t="s">
        <v>9</v>
      </c>
      <c r="E7" s="12" t="s">
        <v>55</v>
      </c>
      <c r="F7" s="7" t="s">
        <v>9</v>
      </c>
      <c r="G7" s="7" t="s">
        <v>9</v>
      </c>
      <c r="H7" s="7" t="s">
        <v>55</v>
      </c>
      <c r="I7" s="12" t="s">
        <v>9</v>
      </c>
      <c r="J7" s="12" t="s">
        <v>9</v>
      </c>
      <c r="K7" s="12" t="s">
        <v>55</v>
      </c>
      <c r="L7" s="7" t="s">
        <v>9</v>
      </c>
      <c r="M7" s="7" t="s">
        <v>9</v>
      </c>
      <c r="N7" s="7" t="s">
        <v>55</v>
      </c>
      <c r="O7" s="32"/>
      <c r="P7" s="26" t="s">
        <v>9</v>
      </c>
      <c r="Q7" s="41" t="s">
        <v>73</v>
      </c>
      <c r="R7" s="41">
        <v>1</v>
      </c>
      <c r="S7" s="41">
        <v>0.95</v>
      </c>
      <c r="T7" s="41">
        <v>0.92</v>
      </c>
      <c r="U7" s="41">
        <v>0.9</v>
      </c>
      <c r="V7" s="1"/>
      <c r="W7" s="1"/>
      <c r="X7" s="1"/>
      <c r="Y7" s="1"/>
      <c r="Z7" s="1"/>
    </row>
    <row r="8" spans="1:26" x14ac:dyDescent="0.2">
      <c r="A8" s="9">
        <v>63</v>
      </c>
      <c r="B8" s="5" t="s">
        <v>25</v>
      </c>
      <c r="C8" s="10">
        <v>1.6</v>
      </c>
      <c r="D8" s="10">
        <f t="shared" ref="D8:D18" si="0">$A8-2*C8</f>
        <v>59.8</v>
      </c>
      <c r="E8" s="14">
        <v>0.47</v>
      </c>
      <c r="F8" s="8">
        <v>2.2999999999999998</v>
      </c>
      <c r="G8" s="8">
        <f t="shared" ref="G8:G18" si="1">$A8-2*F8</f>
        <v>58.4</v>
      </c>
      <c r="H8" s="13">
        <v>0.67</v>
      </c>
      <c r="I8" s="10">
        <v>3</v>
      </c>
      <c r="J8" s="10">
        <f t="shared" ref="J8:J18" si="2">$A8-2*I8</f>
        <v>57</v>
      </c>
      <c r="K8" s="14">
        <v>0.86</v>
      </c>
      <c r="L8" s="8">
        <v>4.4000000000000004</v>
      </c>
      <c r="M8" s="8">
        <f>$A8-2*L8</f>
        <v>54.2</v>
      </c>
      <c r="N8" s="13">
        <v>1.22</v>
      </c>
      <c r="O8" s="34"/>
      <c r="P8" s="45">
        <v>63</v>
      </c>
      <c r="Q8" s="44">
        <v>1</v>
      </c>
      <c r="R8" s="23">
        <f>E8*$S$4*$R$7*Q8</f>
        <v>3.9949999999999997</v>
      </c>
      <c r="S8" s="23">
        <f>H8*$S$4*$S$7*Q8</f>
        <v>5.4102500000000004</v>
      </c>
      <c r="T8" s="23">
        <f>K8*$S$4*$T$7*Q8</f>
        <v>6.7252000000000001</v>
      </c>
      <c r="U8" s="23">
        <f>N8*$S$4*$U$7*Q8</f>
        <v>9.3330000000000002</v>
      </c>
      <c r="V8" s="1"/>
      <c r="W8" s="1"/>
      <c r="X8" s="1"/>
      <c r="Y8" s="1"/>
      <c r="Z8" s="1"/>
    </row>
    <row r="9" spans="1:26" x14ac:dyDescent="0.2">
      <c r="A9" s="9">
        <v>75</v>
      </c>
      <c r="B9" s="5" t="s">
        <v>26</v>
      </c>
      <c r="C9" s="10">
        <v>1.9</v>
      </c>
      <c r="D9" s="10">
        <f t="shared" si="0"/>
        <v>71.2</v>
      </c>
      <c r="E9" s="14">
        <v>0.67</v>
      </c>
      <c r="F9" s="8">
        <v>2.8</v>
      </c>
      <c r="G9" s="8">
        <f t="shared" si="1"/>
        <v>69.400000000000006</v>
      </c>
      <c r="H9" s="13">
        <v>0.96</v>
      </c>
      <c r="I9" s="10">
        <v>3.6</v>
      </c>
      <c r="J9" s="10">
        <f t="shared" si="2"/>
        <v>67.8</v>
      </c>
      <c r="K9" s="14">
        <v>1.22</v>
      </c>
      <c r="L9" s="8">
        <v>5.3</v>
      </c>
      <c r="M9" s="8">
        <f t="shared" ref="M9:M18" si="3">$A9-2*L9</f>
        <v>64.400000000000006</v>
      </c>
      <c r="N9" s="13">
        <v>1.75</v>
      </c>
      <c r="O9" s="34"/>
      <c r="P9" s="45">
        <v>75</v>
      </c>
      <c r="Q9" s="44">
        <v>1</v>
      </c>
      <c r="R9" s="23">
        <f t="shared" ref="R9:R18" si="4">E9*$S$4*$R$7*Q9</f>
        <v>5.6950000000000003</v>
      </c>
      <c r="S9" s="23">
        <f t="shared" ref="S9:S18" si="5">H9*$S$4*$S$7*Q9</f>
        <v>7.7519999999999998</v>
      </c>
      <c r="T9" s="23">
        <f t="shared" ref="T9:T18" si="6">K9*$S$4*$T$7*Q9</f>
        <v>9.5404</v>
      </c>
      <c r="U9" s="23">
        <f t="shared" ref="U9:U18" si="7">N9*$S$4*$U$7*Q9</f>
        <v>13.387500000000001</v>
      </c>
      <c r="V9" s="1"/>
      <c r="W9" s="1"/>
      <c r="X9" s="1"/>
      <c r="Y9" s="1"/>
      <c r="Z9" s="1"/>
    </row>
    <row r="10" spans="1:26" x14ac:dyDescent="0.2">
      <c r="A10" s="9">
        <v>90</v>
      </c>
      <c r="B10" s="5" t="s">
        <v>27</v>
      </c>
      <c r="C10" s="10">
        <v>2.2000000000000002</v>
      </c>
      <c r="D10" s="10">
        <f t="shared" si="0"/>
        <v>85.6</v>
      </c>
      <c r="E10" s="14">
        <v>0.93</v>
      </c>
      <c r="F10" s="8">
        <v>3.3</v>
      </c>
      <c r="G10" s="8">
        <f t="shared" si="1"/>
        <v>83.4</v>
      </c>
      <c r="H10" s="13">
        <v>1.36</v>
      </c>
      <c r="I10" s="10">
        <v>4.3</v>
      </c>
      <c r="J10" s="10">
        <f t="shared" si="2"/>
        <v>81.400000000000006</v>
      </c>
      <c r="K10" s="14">
        <v>1.75</v>
      </c>
      <c r="L10" s="8">
        <v>6.3</v>
      </c>
      <c r="M10" s="8">
        <f t="shared" si="3"/>
        <v>77.400000000000006</v>
      </c>
      <c r="N10" s="13">
        <v>2.4900000000000002</v>
      </c>
      <c r="O10" s="34"/>
      <c r="P10" s="45">
        <v>90</v>
      </c>
      <c r="Q10" s="44">
        <v>1</v>
      </c>
      <c r="R10" s="23">
        <f t="shared" si="4"/>
        <v>7.9050000000000002</v>
      </c>
      <c r="S10" s="23">
        <f t="shared" si="5"/>
        <v>10.981999999999999</v>
      </c>
      <c r="T10" s="23">
        <f t="shared" si="6"/>
        <v>13.685</v>
      </c>
      <c r="U10" s="23">
        <f t="shared" si="7"/>
        <v>19.048500000000004</v>
      </c>
      <c r="V10" s="1"/>
      <c r="W10" s="1"/>
      <c r="X10" s="1"/>
      <c r="Y10" s="1"/>
      <c r="Z10" s="1"/>
    </row>
    <row r="11" spans="1:26" x14ac:dyDescent="0.2">
      <c r="A11" s="9">
        <v>110</v>
      </c>
      <c r="B11" s="5" t="s">
        <v>28</v>
      </c>
      <c r="C11" s="10">
        <v>2.7</v>
      </c>
      <c r="D11" s="10">
        <f t="shared" si="0"/>
        <v>104.6</v>
      </c>
      <c r="E11" s="14">
        <v>1.39</v>
      </c>
      <c r="F11" s="8">
        <v>4</v>
      </c>
      <c r="G11" s="8">
        <f t="shared" si="1"/>
        <v>102</v>
      </c>
      <c r="H11" s="13">
        <v>2.02</v>
      </c>
      <c r="I11" s="10">
        <v>5.3</v>
      </c>
      <c r="J11" s="10">
        <f t="shared" si="2"/>
        <v>99.4</v>
      </c>
      <c r="K11" s="14">
        <v>2.64</v>
      </c>
      <c r="L11" s="8">
        <v>7.7</v>
      </c>
      <c r="M11" s="8">
        <f t="shared" si="3"/>
        <v>94.6</v>
      </c>
      <c r="N11" s="13">
        <v>3.73</v>
      </c>
      <c r="O11" s="34"/>
      <c r="P11" s="45">
        <v>110</v>
      </c>
      <c r="Q11" s="44">
        <v>1</v>
      </c>
      <c r="R11" s="23">
        <f t="shared" si="4"/>
        <v>11.815</v>
      </c>
      <c r="S11" s="23">
        <f t="shared" si="5"/>
        <v>16.311500000000002</v>
      </c>
      <c r="T11" s="23">
        <f t="shared" si="6"/>
        <v>20.644800000000004</v>
      </c>
      <c r="U11" s="23">
        <f t="shared" si="7"/>
        <v>28.534499999999998</v>
      </c>
    </row>
    <row r="12" spans="1:26" x14ac:dyDescent="0.2">
      <c r="A12" s="9">
        <v>140</v>
      </c>
      <c r="B12" s="5" t="s">
        <v>29</v>
      </c>
      <c r="C12" s="10">
        <v>3.5</v>
      </c>
      <c r="D12" s="10">
        <f t="shared" si="0"/>
        <v>133</v>
      </c>
      <c r="E12" s="14">
        <v>2.25</v>
      </c>
      <c r="F12" s="8">
        <v>5.0999999999999996</v>
      </c>
      <c r="G12" s="8">
        <f t="shared" si="1"/>
        <v>129.80000000000001</v>
      </c>
      <c r="H12" s="13">
        <v>3.24</v>
      </c>
      <c r="I12" s="10">
        <v>6.7</v>
      </c>
      <c r="J12" s="10">
        <f t="shared" si="2"/>
        <v>126.6</v>
      </c>
      <c r="K12" s="14">
        <v>4.2</v>
      </c>
      <c r="L12" s="8">
        <v>9.8000000000000007</v>
      </c>
      <c r="M12" s="8">
        <f t="shared" si="3"/>
        <v>120.4</v>
      </c>
      <c r="N12" s="13">
        <v>6.01</v>
      </c>
      <c r="O12" s="34"/>
      <c r="P12" s="45">
        <v>140</v>
      </c>
      <c r="Q12" s="44">
        <v>1</v>
      </c>
      <c r="R12" s="23">
        <f t="shared" si="4"/>
        <v>19.125</v>
      </c>
      <c r="S12" s="23">
        <f t="shared" si="5"/>
        <v>26.163</v>
      </c>
      <c r="T12" s="23">
        <f t="shared" si="6"/>
        <v>32.844000000000001</v>
      </c>
      <c r="U12" s="23">
        <f t="shared" si="7"/>
        <v>45.976500000000001</v>
      </c>
    </row>
    <row r="13" spans="1:26" x14ac:dyDescent="0.2">
      <c r="A13" s="9">
        <v>160</v>
      </c>
      <c r="B13" s="5" t="s">
        <v>30</v>
      </c>
      <c r="C13" s="10">
        <v>4</v>
      </c>
      <c r="D13" s="10">
        <f t="shared" si="0"/>
        <v>152</v>
      </c>
      <c r="E13" s="14">
        <v>2.99</v>
      </c>
      <c r="F13" s="8">
        <v>5.8</v>
      </c>
      <c r="G13" s="8">
        <f t="shared" si="1"/>
        <v>148.4</v>
      </c>
      <c r="H13" s="13">
        <v>4.26</v>
      </c>
      <c r="I13" s="10">
        <v>7.7</v>
      </c>
      <c r="J13" s="10">
        <f t="shared" si="2"/>
        <v>144.6</v>
      </c>
      <c r="K13" s="14">
        <v>5.57</v>
      </c>
      <c r="L13" s="8">
        <v>11.2</v>
      </c>
      <c r="M13" s="8">
        <f t="shared" si="3"/>
        <v>137.6</v>
      </c>
      <c r="N13" s="13">
        <v>7.88</v>
      </c>
      <c r="O13" s="34"/>
      <c r="P13" s="45">
        <v>160</v>
      </c>
      <c r="Q13" s="44">
        <v>1</v>
      </c>
      <c r="R13" s="23">
        <f t="shared" si="4"/>
        <v>25.415000000000003</v>
      </c>
      <c r="S13" s="23">
        <f t="shared" si="5"/>
        <v>34.399499999999996</v>
      </c>
      <c r="T13" s="23">
        <f t="shared" si="6"/>
        <v>43.557400000000001</v>
      </c>
      <c r="U13" s="23">
        <f t="shared" si="7"/>
        <v>60.282000000000004</v>
      </c>
    </row>
    <row r="14" spans="1:26" x14ac:dyDescent="0.2">
      <c r="A14" s="9">
        <v>200</v>
      </c>
      <c r="B14" s="5" t="s">
        <v>31</v>
      </c>
      <c r="C14" s="10">
        <v>4.9000000000000004</v>
      </c>
      <c r="D14" s="10">
        <f t="shared" si="0"/>
        <v>190.2</v>
      </c>
      <c r="E14" s="14">
        <v>4.59</v>
      </c>
      <c r="F14" s="8">
        <v>7.3</v>
      </c>
      <c r="G14" s="8">
        <f t="shared" si="1"/>
        <v>185.4</v>
      </c>
      <c r="H14" s="13">
        <v>6.71</v>
      </c>
      <c r="I14" s="10">
        <v>9.6</v>
      </c>
      <c r="J14" s="10">
        <f t="shared" si="2"/>
        <v>180.8</v>
      </c>
      <c r="K14" s="14">
        <v>8.68</v>
      </c>
      <c r="L14" s="8">
        <v>14</v>
      </c>
      <c r="M14" s="8">
        <f t="shared" si="3"/>
        <v>172</v>
      </c>
      <c r="N14" s="13">
        <v>12.31</v>
      </c>
      <c r="O14" s="34"/>
      <c r="P14" s="45">
        <v>200</v>
      </c>
      <c r="Q14" s="44">
        <v>1</v>
      </c>
      <c r="R14" s="23">
        <f t="shared" si="4"/>
        <v>39.015000000000001</v>
      </c>
      <c r="S14" s="23">
        <f t="shared" si="5"/>
        <v>54.183249999999994</v>
      </c>
      <c r="T14" s="23">
        <f t="shared" si="6"/>
        <v>67.877600000000001</v>
      </c>
      <c r="U14" s="23">
        <f t="shared" si="7"/>
        <v>94.171500000000009</v>
      </c>
    </row>
    <row r="15" spans="1:26" x14ac:dyDescent="0.2">
      <c r="A15" s="9">
        <v>250</v>
      </c>
      <c r="B15" s="5" t="s">
        <v>32</v>
      </c>
      <c r="C15" s="10">
        <v>6.2</v>
      </c>
      <c r="D15" s="10">
        <f t="shared" si="0"/>
        <v>237.6</v>
      </c>
      <c r="E15" s="14">
        <v>7.25</v>
      </c>
      <c r="F15" s="8">
        <v>9.1</v>
      </c>
      <c r="G15" s="8">
        <f t="shared" si="1"/>
        <v>231.8</v>
      </c>
      <c r="H15" s="13">
        <v>10.45</v>
      </c>
      <c r="I15" s="10">
        <v>11.9</v>
      </c>
      <c r="J15" s="10">
        <f t="shared" si="2"/>
        <v>226.2</v>
      </c>
      <c r="K15" s="14">
        <v>13.46</v>
      </c>
      <c r="L15" s="8">
        <v>17.5</v>
      </c>
      <c r="M15" s="8">
        <f t="shared" si="3"/>
        <v>215</v>
      </c>
      <c r="N15" s="13">
        <v>19.239999999999998</v>
      </c>
      <c r="O15" s="34"/>
      <c r="P15" s="45">
        <v>250</v>
      </c>
      <c r="Q15" s="44">
        <v>1</v>
      </c>
      <c r="R15" s="23">
        <f t="shared" si="4"/>
        <v>61.625</v>
      </c>
      <c r="S15" s="23">
        <f t="shared" si="5"/>
        <v>84.383749999999992</v>
      </c>
      <c r="T15" s="23">
        <f t="shared" si="6"/>
        <v>105.25720000000001</v>
      </c>
      <c r="U15" s="23">
        <f t="shared" si="7"/>
        <v>147.18600000000001</v>
      </c>
    </row>
    <row r="16" spans="1:26" x14ac:dyDescent="0.2">
      <c r="A16" s="9">
        <v>315</v>
      </c>
      <c r="B16" s="5" t="s">
        <v>33</v>
      </c>
      <c r="C16" s="10">
        <v>7.7</v>
      </c>
      <c r="D16" s="10">
        <f t="shared" si="0"/>
        <v>299.60000000000002</v>
      </c>
      <c r="E16" s="14">
        <v>11.36</v>
      </c>
      <c r="F16" s="8">
        <v>11.4</v>
      </c>
      <c r="G16" s="8">
        <f t="shared" si="1"/>
        <v>292.2</v>
      </c>
      <c r="H16" s="13">
        <v>16.5</v>
      </c>
      <c r="I16" s="10">
        <v>15</v>
      </c>
      <c r="J16" s="10">
        <f t="shared" si="2"/>
        <v>285</v>
      </c>
      <c r="K16" s="14">
        <v>21.38</v>
      </c>
      <c r="L16" s="8">
        <v>22</v>
      </c>
      <c r="M16" s="8">
        <f t="shared" si="3"/>
        <v>271</v>
      </c>
      <c r="N16" s="13">
        <v>30.48</v>
      </c>
      <c r="O16" s="34"/>
      <c r="P16" s="45">
        <v>315</v>
      </c>
      <c r="Q16" s="44">
        <v>1</v>
      </c>
      <c r="R16" s="23">
        <f t="shared" si="4"/>
        <v>96.56</v>
      </c>
      <c r="S16" s="23">
        <f t="shared" si="5"/>
        <v>133.23749999999998</v>
      </c>
      <c r="T16" s="23">
        <f t="shared" si="6"/>
        <v>167.19159999999999</v>
      </c>
      <c r="U16" s="23">
        <f t="shared" si="7"/>
        <v>233.172</v>
      </c>
    </row>
    <row r="17" spans="1:21" x14ac:dyDescent="0.2">
      <c r="A17" s="9">
        <v>355</v>
      </c>
      <c r="B17" s="5" t="s">
        <v>34</v>
      </c>
      <c r="C17" s="10">
        <v>8.6999999999999993</v>
      </c>
      <c r="D17" s="10">
        <f t="shared" si="0"/>
        <v>337.6</v>
      </c>
      <c r="E17" s="14">
        <v>14.17</v>
      </c>
      <c r="F17" s="8">
        <v>12.9</v>
      </c>
      <c r="G17" s="8">
        <f t="shared" si="1"/>
        <v>329.2</v>
      </c>
      <c r="H17" s="13">
        <v>20.75</v>
      </c>
      <c r="I17" s="10">
        <v>16.899999999999999</v>
      </c>
      <c r="J17" s="10">
        <f t="shared" si="2"/>
        <v>321.2</v>
      </c>
      <c r="K17" s="14">
        <v>26.87</v>
      </c>
      <c r="L17" s="8">
        <v>24</v>
      </c>
      <c r="M17" s="8">
        <f t="shared" si="3"/>
        <v>307</v>
      </c>
      <c r="N17" s="13">
        <v>38.51</v>
      </c>
      <c r="O17" s="34"/>
      <c r="P17" s="45">
        <v>355</v>
      </c>
      <c r="Q17" s="44">
        <v>1</v>
      </c>
      <c r="R17" s="23">
        <f t="shared" si="4"/>
        <v>120.44499999999999</v>
      </c>
      <c r="S17" s="23">
        <f t="shared" si="5"/>
        <v>167.55625000000001</v>
      </c>
      <c r="T17" s="23">
        <f t="shared" si="6"/>
        <v>210.12340000000003</v>
      </c>
      <c r="U17" s="23">
        <f t="shared" si="7"/>
        <v>294.60149999999999</v>
      </c>
    </row>
    <row r="18" spans="1:21" x14ac:dyDescent="0.2">
      <c r="A18" s="9">
        <v>400</v>
      </c>
      <c r="B18" s="5" t="s">
        <v>35</v>
      </c>
      <c r="C18" s="10">
        <v>9.8000000000000007</v>
      </c>
      <c r="D18" s="10">
        <f t="shared" si="0"/>
        <v>380.4</v>
      </c>
      <c r="E18" s="14">
        <v>17.98</v>
      </c>
      <c r="F18" s="8">
        <v>14.5</v>
      </c>
      <c r="G18" s="8">
        <f t="shared" si="1"/>
        <v>371</v>
      </c>
      <c r="H18" s="13">
        <v>26.29</v>
      </c>
      <c r="I18" s="10">
        <v>19.100000000000001</v>
      </c>
      <c r="J18" s="10">
        <f t="shared" si="2"/>
        <v>361.8</v>
      </c>
      <c r="K18" s="14">
        <v>34.21</v>
      </c>
      <c r="L18" s="8">
        <v>28</v>
      </c>
      <c r="M18" s="8">
        <f t="shared" si="3"/>
        <v>344</v>
      </c>
      <c r="N18" s="13">
        <v>48.99</v>
      </c>
      <c r="O18" s="34"/>
      <c r="P18" s="45">
        <v>400</v>
      </c>
      <c r="Q18" s="44">
        <v>1</v>
      </c>
      <c r="R18" s="23">
        <f t="shared" si="4"/>
        <v>152.83000000000001</v>
      </c>
      <c r="S18" s="23">
        <f t="shared" si="5"/>
        <v>212.29175000000001</v>
      </c>
      <c r="T18" s="23">
        <f t="shared" si="6"/>
        <v>267.52220000000005</v>
      </c>
      <c r="U18" s="23">
        <f t="shared" si="7"/>
        <v>374.77350000000001</v>
      </c>
    </row>
    <row r="19" spans="1:21" x14ac:dyDescent="0.2">
      <c r="Q19" t="s">
        <v>63</v>
      </c>
    </row>
    <row r="20" spans="1:21" x14ac:dyDescent="0.2">
      <c r="Q20" s="26" t="s">
        <v>9</v>
      </c>
      <c r="R20" s="17" t="s">
        <v>65</v>
      </c>
      <c r="S20" s="17" t="s">
        <v>66</v>
      </c>
      <c r="T20" s="17" t="s">
        <v>67</v>
      </c>
      <c r="U20" s="17" t="s">
        <v>68</v>
      </c>
    </row>
    <row r="21" spans="1:21" x14ac:dyDescent="0.2">
      <c r="Q21" s="45">
        <v>63</v>
      </c>
      <c r="R21" s="23">
        <f t="shared" ref="R21:U31" si="8">R8*6</f>
        <v>23.97</v>
      </c>
      <c r="S21" s="23">
        <f t="shared" si="8"/>
        <v>32.461500000000001</v>
      </c>
      <c r="T21" s="23">
        <f t="shared" si="8"/>
        <v>40.351199999999999</v>
      </c>
      <c r="U21" s="23">
        <f t="shared" si="8"/>
        <v>55.998000000000005</v>
      </c>
    </row>
    <row r="22" spans="1:21" x14ac:dyDescent="0.2">
      <c r="Q22" s="45">
        <v>75</v>
      </c>
      <c r="R22" s="23">
        <f t="shared" si="8"/>
        <v>34.17</v>
      </c>
      <c r="S22" s="23">
        <f t="shared" si="8"/>
        <v>46.512</v>
      </c>
      <c r="T22" s="23">
        <f t="shared" si="8"/>
        <v>57.242400000000004</v>
      </c>
      <c r="U22" s="23">
        <f t="shared" si="8"/>
        <v>80.325000000000003</v>
      </c>
    </row>
    <row r="23" spans="1:21" x14ac:dyDescent="0.2">
      <c r="Q23" s="45">
        <v>90</v>
      </c>
      <c r="R23" s="23">
        <f t="shared" si="8"/>
        <v>47.43</v>
      </c>
      <c r="S23" s="23">
        <f t="shared" si="8"/>
        <v>65.891999999999996</v>
      </c>
      <c r="T23" s="23">
        <f t="shared" si="8"/>
        <v>82.11</v>
      </c>
      <c r="U23" s="23">
        <f t="shared" si="8"/>
        <v>114.29100000000003</v>
      </c>
    </row>
    <row r="24" spans="1:21" x14ac:dyDescent="0.2">
      <c r="Q24" s="45">
        <v>110</v>
      </c>
      <c r="R24" s="23">
        <f t="shared" si="8"/>
        <v>70.89</v>
      </c>
      <c r="S24" s="23">
        <f t="shared" si="8"/>
        <v>97.869000000000014</v>
      </c>
      <c r="T24" s="23">
        <f t="shared" si="8"/>
        <v>123.86880000000002</v>
      </c>
      <c r="U24" s="23">
        <f t="shared" si="8"/>
        <v>171.20699999999999</v>
      </c>
    </row>
    <row r="25" spans="1:21" x14ac:dyDescent="0.2">
      <c r="Q25" s="45">
        <v>140</v>
      </c>
      <c r="R25" s="23">
        <f t="shared" si="8"/>
        <v>114.75</v>
      </c>
      <c r="S25" s="23">
        <f t="shared" si="8"/>
        <v>156.97800000000001</v>
      </c>
      <c r="T25" s="23">
        <f t="shared" si="8"/>
        <v>197.06400000000002</v>
      </c>
      <c r="U25" s="23">
        <f t="shared" si="8"/>
        <v>275.85900000000004</v>
      </c>
    </row>
    <row r="26" spans="1:21" x14ac:dyDescent="0.2">
      <c r="Q26" s="45">
        <v>160</v>
      </c>
      <c r="R26" s="23">
        <f t="shared" si="8"/>
        <v>152.49</v>
      </c>
      <c r="S26" s="23">
        <f t="shared" si="8"/>
        <v>206.39699999999999</v>
      </c>
      <c r="T26" s="23">
        <f t="shared" si="8"/>
        <v>261.34440000000001</v>
      </c>
      <c r="U26" s="23">
        <f t="shared" si="8"/>
        <v>361.69200000000001</v>
      </c>
    </row>
    <row r="27" spans="1:21" x14ac:dyDescent="0.2">
      <c r="Q27" s="45">
        <v>200</v>
      </c>
      <c r="R27" s="23">
        <f t="shared" si="8"/>
        <v>234.09</v>
      </c>
      <c r="S27" s="23">
        <f t="shared" si="8"/>
        <v>325.09949999999998</v>
      </c>
      <c r="T27" s="23">
        <f t="shared" si="8"/>
        <v>407.26560000000001</v>
      </c>
      <c r="U27" s="23">
        <f t="shared" si="8"/>
        <v>565.029</v>
      </c>
    </row>
    <row r="28" spans="1:21" x14ac:dyDescent="0.2">
      <c r="Q28" s="45">
        <v>250</v>
      </c>
      <c r="R28" s="23">
        <f t="shared" si="8"/>
        <v>369.75</v>
      </c>
      <c r="S28" s="23">
        <f t="shared" si="8"/>
        <v>506.30249999999995</v>
      </c>
      <c r="T28" s="23">
        <f t="shared" si="8"/>
        <v>631.54320000000007</v>
      </c>
      <c r="U28" s="23">
        <f t="shared" si="8"/>
        <v>883.11599999999999</v>
      </c>
    </row>
    <row r="29" spans="1:21" x14ac:dyDescent="0.2">
      <c r="Q29" s="45">
        <v>315</v>
      </c>
      <c r="R29" s="23">
        <f t="shared" si="8"/>
        <v>579.36</v>
      </c>
      <c r="S29" s="23">
        <f t="shared" si="8"/>
        <v>799.42499999999995</v>
      </c>
      <c r="T29" s="23">
        <f t="shared" si="8"/>
        <v>1003.1496</v>
      </c>
      <c r="U29" s="23">
        <f t="shared" si="8"/>
        <v>1399.0319999999999</v>
      </c>
    </row>
    <row r="30" spans="1:21" x14ac:dyDescent="0.2">
      <c r="Q30" s="45">
        <v>355</v>
      </c>
      <c r="R30" s="23">
        <f t="shared" si="8"/>
        <v>722.67</v>
      </c>
      <c r="S30" s="23">
        <f t="shared" si="8"/>
        <v>1005.3375000000001</v>
      </c>
      <c r="T30" s="23">
        <f t="shared" si="8"/>
        <v>1260.7404000000001</v>
      </c>
      <c r="U30" s="23">
        <f t="shared" si="8"/>
        <v>1767.6089999999999</v>
      </c>
    </row>
    <row r="31" spans="1:21" x14ac:dyDescent="0.2">
      <c r="Q31" s="45">
        <v>400</v>
      </c>
      <c r="R31" s="23">
        <f t="shared" si="8"/>
        <v>916.98</v>
      </c>
      <c r="S31" s="23">
        <f t="shared" si="8"/>
        <v>1273.7505000000001</v>
      </c>
      <c r="T31" s="23">
        <f t="shared" si="8"/>
        <v>1605.1332000000002</v>
      </c>
      <c r="U31" s="23">
        <f t="shared" si="8"/>
        <v>2248.6410000000001</v>
      </c>
    </row>
  </sheetData>
  <mergeCells count="6">
    <mergeCell ref="B5:B6"/>
    <mergeCell ref="A5:A6"/>
    <mergeCell ref="L5:N5"/>
    <mergeCell ref="I5:K5"/>
    <mergeCell ref="F5:H5"/>
    <mergeCell ref="C5:E5"/>
  </mergeCells>
  <phoneticPr fontId="0" type="noConversion"/>
  <pageMargins left="0.75" right="0.75" top="1" bottom="1" header="0" footer="0"/>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workbookViewId="0">
      <selection activeCell="J15" sqref="J15"/>
    </sheetView>
  </sheetViews>
  <sheetFormatPr baseColWidth="10" defaultRowHeight="12.75" x14ac:dyDescent="0.2"/>
  <cols>
    <col min="1" max="1" width="10" customWidth="1"/>
    <col min="2" max="2" width="6.7109375" customWidth="1"/>
    <col min="3" max="4" width="7" customWidth="1"/>
    <col min="5" max="5" width="7.85546875" customWidth="1"/>
    <col min="6" max="10" width="7" customWidth="1"/>
    <col min="11" max="11" width="7.85546875" customWidth="1"/>
    <col min="12" max="13" width="7" customWidth="1"/>
    <col min="14" max="14" width="8.140625" customWidth="1"/>
    <col min="15" max="15" width="2.42578125" style="35" customWidth="1"/>
    <col min="16" max="16" width="7.7109375" style="35" customWidth="1"/>
    <col min="17" max="17" width="5.85546875" style="35" customWidth="1"/>
    <col min="18" max="19" width="7.140625" bestFit="1" customWidth="1"/>
    <col min="20" max="20" width="9" customWidth="1"/>
    <col min="21" max="21" width="8.42578125" customWidth="1"/>
    <col min="22" max="22" width="2.42578125" customWidth="1"/>
  </cols>
  <sheetData>
    <row r="1" spans="1:21" x14ac:dyDescent="0.2">
      <c r="A1" t="s">
        <v>36</v>
      </c>
    </row>
    <row r="2" spans="1:21" x14ac:dyDescent="0.2">
      <c r="A2" t="s">
        <v>37</v>
      </c>
    </row>
    <row r="3" spans="1:21" x14ac:dyDescent="0.2">
      <c r="A3" t="s">
        <v>39</v>
      </c>
      <c r="S3" s="16" t="s">
        <v>53</v>
      </c>
      <c r="T3" s="18">
        <v>38867</v>
      </c>
      <c r="U3" s="19"/>
    </row>
    <row r="4" spans="1:21" x14ac:dyDescent="0.2">
      <c r="Q4" s="36"/>
      <c r="R4" s="15"/>
      <c r="S4" s="20" t="s">
        <v>52</v>
      </c>
      <c r="T4" s="21">
        <v>9.36</v>
      </c>
      <c r="U4" s="22" t="s">
        <v>54</v>
      </c>
    </row>
    <row r="5" spans="1:21" s="2" customFormat="1" x14ac:dyDescent="0.2">
      <c r="A5" s="80" t="s">
        <v>19</v>
      </c>
      <c r="B5" s="80" t="s">
        <v>42</v>
      </c>
      <c r="C5" s="82" t="s">
        <v>40</v>
      </c>
      <c r="D5" s="83"/>
      <c r="E5" s="84"/>
      <c r="F5" s="85" t="s">
        <v>44</v>
      </c>
      <c r="G5" s="86"/>
      <c r="H5" s="87"/>
      <c r="I5" s="82" t="s">
        <v>45</v>
      </c>
      <c r="J5" s="83"/>
      <c r="K5" s="84"/>
      <c r="L5" s="85" t="s">
        <v>46</v>
      </c>
      <c r="M5" s="86"/>
      <c r="N5" s="87"/>
      <c r="O5" s="36"/>
      <c r="P5" s="36"/>
      <c r="Q5" s="40" t="s">
        <v>70</v>
      </c>
      <c r="R5" s="17"/>
      <c r="S5" s="17"/>
      <c r="T5" s="17"/>
      <c r="U5" s="17"/>
    </row>
    <row r="6" spans="1:21" s="2" customFormat="1" ht="18" customHeight="1" x14ac:dyDescent="0.2">
      <c r="A6" s="81"/>
      <c r="B6" s="81"/>
      <c r="C6" s="6" t="s">
        <v>43</v>
      </c>
      <c r="D6" s="6" t="s">
        <v>41</v>
      </c>
      <c r="E6" s="6" t="s">
        <v>47</v>
      </c>
      <c r="F6" s="11" t="s">
        <v>43</v>
      </c>
      <c r="G6" s="11" t="s">
        <v>41</v>
      </c>
      <c r="H6" s="11" t="s">
        <v>47</v>
      </c>
      <c r="I6" s="6" t="s">
        <v>43</v>
      </c>
      <c r="J6" s="6" t="s">
        <v>41</v>
      </c>
      <c r="K6" s="6" t="s">
        <v>47</v>
      </c>
      <c r="L6" s="11" t="s">
        <v>43</v>
      </c>
      <c r="M6" s="11" t="s">
        <v>41</v>
      </c>
      <c r="N6" s="11" t="s">
        <v>47</v>
      </c>
      <c r="O6" s="42"/>
      <c r="P6" s="26"/>
      <c r="Q6" s="26"/>
      <c r="R6" s="17" t="s">
        <v>48</v>
      </c>
      <c r="S6" s="17" t="s">
        <v>49</v>
      </c>
      <c r="T6" s="17" t="s">
        <v>50</v>
      </c>
      <c r="U6" s="17" t="s">
        <v>51</v>
      </c>
    </row>
    <row r="7" spans="1:21" s="2" customFormat="1" ht="13.5" customHeight="1" x14ac:dyDescent="0.2">
      <c r="A7" s="7" t="s">
        <v>18</v>
      </c>
      <c r="B7" s="7" t="s">
        <v>9</v>
      </c>
      <c r="C7" s="7" t="s">
        <v>9</v>
      </c>
      <c r="D7" s="7" t="s">
        <v>9</v>
      </c>
      <c r="E7" s="7" t="s">
        <v>55</v>
      </c>
      <c r="F7" s="12" t="s">
        <v>9</v>
      </c>
      <c r="G7" s="12" t="s">
        <v>9</v>
      </c>
      <c r="H7" s="12" t="s">
        <v>55</v>
      </c>
      <c r="I7" s="7" t="s">
        <v>9</v>
      </c>
      <c r="J7" s="7" t="s">
        <v>9</v>
      </c>
      <c r="K7" s="7" t="s">
        <v>55</v>
      </c>
      <c r="L7" s="12" t="s">
        <v>9</v>
      </c>
      <c r="M7" s="12" t="s">
        <v>9</v>
      </c>
      <c r="N7" s="12" t="s">
        <v>55</v>
      </c>
      <c r="O7" s="43"/>
      <c r="P7" s="26" t="s">
        <v>18</v>
      </c>
      <c r="Q7" s="41" t="s">
        <v>72</v>
      </c>
      <c r="R7" s="41">
        <v>1</v>
      </c>
      <c r="S7" s="41">
        <v>0.87</v>
      </c>
      <c r="T7" s="41">
        <v>0.84</v>
      </c>
      <c r="U7" s="41">
        <v>0.8</v>
      </c>
    </row>
    <row r="8" spans="1:21" x14ac:dyDescent="0.2">
      <c r="A8" s="5" t="s">
        <v>20</v>
      </c>
      <c r="B8" s="9">
        <v>21</v>
      </c>
      <c r="C8" s="8"/>
      <c r="D8" s="8"/>
      <c r="E8" s="8"/>
      <c r="F8" s="10"/>
      <c r="G8" s="10"/>
      <c r="H8" s="10"/>
      <c r="I8" s="8">
        <v>1.8</v>
      </c>
      <c r="J8" s="8">
        <f>$B8-2*I8</f>
        <v>17.399999999999999</v>
      </c>
      <c r="K8" s="13">
        <v>0.16</v>
      </c>
      <c r="L8" s="10"/>
      <c r="M8" s="10"/>
      <c r="N8" s="10"/>
      <c r="O8" s="37"/>
      <c r="P8" s="5" t="s">
        <v>20</v>
      </c>
      <c r="Q8" s="44">
        <f t="shared" ref="Q8:Q13" si="0">Q9+0.03</f>
        <v>1.2100000000000002</v>
      </c>
      <c r="R8" s="23">
        <f t="shared" ref="R8:R20" si="1">E8*$T$4*$R$7*Q8</f>
        <v>0</v>
      </c>
      <c r="S8" s="23">
        <f t="shared" ref="S8:S20" si="2">H8*$T$4*$S$7*Q8</f>
        <v>0</v>
      </c>
      <c r="T8" s="23">
        <f t="shared" ref="T8:T20" si="3">K8*$T$4*$T$7*Q8</f>
        <v>1.5221606400000003</v>
      </c>
      <c r="U8" s="23">
        <f t="shared" ref="U8:U20" si="4">N8*$T$4*$U$7*Q8</f>
        <v>0</v>
      </c>
    </row>
    <row r="9" spans="1:21" x14ac:dyDescent="0.2">
      <c r="A9" s="5" t="s">
        <v>21</v>
      </c>
      <c r="B9" s="9">
        <v>26.5</v>
      </c>
      <c r="C9" s="8"/>
      <c r="D9" s="8"/>
      <c r="E9" s="8"/>
      <c r="F9" s="10"/>
      <c r="G9" s="10"/>
      <c r="H9" s="10"/>
      <c r="I9" s="8">
        <v>1.8</v>
      </c>
      <c r="J9" s="8">
        <f t="shared" ref="J9:J20" si="5">$B9-2*I9</f>
        <v>22.9</v>
      </c>
      <c r="K9" s="13">
        <v>0.22</v>
      </c>
      <c r="L9" s="10"/>
      <c r="M9" s="10"/>
      <c r="N9" s="10"/>
      <c r="O9" s="37"/>
      <c r="P9" s="5" t="s">
        <v>21</v>
      </c>
      <c r="Q9" s="44">
        <f t="shared" si="0"/>
        <v>1.1800000000000002</v>
      </c>
      <c r="R9" s="23">
        <f t="shared" si="1"/>
        <v>0</v>
      </c>
      <c r="S9" s="23">
        <f t="shared" si="2"/>
        <v>0</v>
      </c>
      <c r="T9" s="23">
        <f t="shared" si="3"/>
        <v>2.0410790400000001</v>
      </c>
      <c r="U9" s="23">
        <f t="shared" si="4"/>
        <v>0</v>
      </c>
    </row>
    <row r="10" spans="1:21" x14ac:dyDescent="0.2">
      <c r="A10" s="5" t="s">
        <v>22</v>
      </c>
      <c r="B10" s="9">
        <v>33</v>
      </c>
      <c r="C10" s="8"/>
      <c r="D10" s="8"/>
      <c r="E10" s="8"/>
      <c r="F10" s="10"/>
      <c r="G10" s="10"/>
      <c r="H10" s="10"/>
      <c r="I10" s="8">
        <v>1.8</v>
      </c>
      <c r="J10" s="8">
        <f t="shared" si="5"/>
        <v>29.4</v>
      </c>
      <c r="K10" s="13">
        <v>0.27</v>
      </c>
      <c r="L10" s="10">
        <v>2.2999999999999998</v>
      </c>
      <c r="M10" s="10">
        <f>$B10-2*L10</f>
        <v>28.4</v>
      </c>
      <c r="N10" s="14">
        <v>0.57999999999999996</v>
      </c>
      <c r="O10" s="38"/>
      <c r="P10" s="5" t="s">
        <v>22</v>
      </c>
      <c r="Q10" s="44">
        <f t="shared" si="0"/>
        <v>1.1500000000000001</v>
      </c>
      <c r="R10" s="23">
        <f t="shared" si="1"/>
        <v>0</v>
      </c>
      <c r="S10" s="23">
        <f t="shared" si="2"/>
        <v>0</v>
      </c>
      <c r="T10" s="23">
        <f t="shared" si="3"/>
        <v>2.4412752000000002</v>
      </c>
      <c r="U10" s="23">
        <f t="shared" si="4"/>
        <v>4.9944959999999998</v>
      </c>
    </row>
    <row r="11" spans="1:21" x14ac:dyDescent="0.2">
      <c r="A11" s="5" t="s">
        <v>23</v>
      </c>
      <c r="B11" s="9">
        <v>42</v>
      </c>
      <c r="C11" s="8"/>
      <c r="D11" s="8"/>
      <c r="E11" s="8"/>
      <c r="F11" s="10"/>
      <c r="G11" s="10"/>
      <c r="H11" s="10"/>
      <c r="I11" s="8">
        <v>2</v>
      </c>
      <c r="J11" s="8">
        <f t="shared" si="5"/>
        <v>38</v>
      </c>
      <c r="K11" s="13">
        <v>0.39</v>
      </c>
      <c r="L11" s="10">
        <v>2.9</v>
      </c>
      <c r="M11" s="10">
        <f t="shared" ref="M11:M20" si="6">$B11-2*L11</f>
        <v>36.200000000000003</v>
      </c>
      <c r="N11" s="14">
        <v>0.55000000000000004</v>
      </c>
      <c r="O11" s="38"/>
      <c r="P11" s="5" t="s">
        <v>23</v>
      </c>
      <c r="Q11" s="44">
        <f t="shared" si="0"/>
        <v>1.1200000000000001</v>
      </c>
      <c r="R11" s="23">
        <f t="shared" si="1"/>
        <v>0</v>
      </c>
      <c r="S11" s="23">
        <f t="shared" si="2"/>
        <v>0</v>
      </c>
      <c r="T11" s="23">
        <f t="shared" si="3"/>
        <v>3.4342963200000001</v>
      </c>
      <c r="U11" s="23">
        <f t="shared" si="4"/>
        <v>4.6126080000000007</v>
      </c>
    </row>
    <row r="12" spans="1:21" x14ac:dyDescent="0.2">
      <c r="A12" s="5" t="s">
        <v>24</v>
      </c>
      <c r="B12" s="9">
        <v>48</v>
      </c>
      <c r="C12" s="8"/>
      <c r="D12" s="8"/>
      <c r="E12" s="8"/>
      <c r="F12" s="10">
        <v>1.8</v>
      </c>
      <c r="G12" s="10">
        <f>$B12-2*F12</f>
        <v>44.4</v>
      </c>
      <c r="H12" s="14">
        <v>0.4</v>
      </c>
      <c r="I12" s="8">
        <v>2.2999999999999998</v>
      </c>
      <c r="J12" s="8">
        <f t="shared" si="5"/>
        <v>43.4</v>
      </c>
      <c r="K12" s="13">
        <v>0.51</v>
      </c>
      <c r="L12" s="10">
        <v>3.3</v>
      </c>
      <c r="M12" s="10">
        <f t="shared" si="6"/>
        <v>41.4</v>
      </c>
      <c r="N12" s="14">
        <v>0.72</v>
      </c>
      <c r="O12" s="38"/>
      <c r="P12" s="5" t="s">
        <v>24</v>
      </c>
      <c r="Q12" s="44">
        <f t="shared" si="0"/>
        <v>1.0900000000000001</v>
      </c>
      <c r="R12" s="23">
        <f t="shared" si="1"/>
        <v>0</v>
      </c>
      <c r="S12" s="23">
        <f t="shared" si="2"/>
        <v>3.5504351999999999</v>
      </c>
      <c r="T12" s="23">
        <f t="shared" si="3"/>
        <v>4.3707081600000004</v>
      </c>
      <c r="U12" s="23">
        <f t="shared" si="4"/>
        <v>5.8765824000000002</v>
      </c>
    </row>
    <row r="13" spans="1:21" x14ac:dyDescent="0.2">
      <c r="A13" s="5" t="s">
        <v>25</v>
      </c>
      <c r="B13" s="9">
        <v>60</v>
      </c>
      <c r="C13" s="8">
        <v>1.8</v>
      </c>
      <c r="D13" s="8">
        <f>$B13-2*C13</f>
        <v>56.4</v>
      </c>
      <c r="E13" s="13">
        <v>0.47</v>
      </c>
      <c r="F13" s="10">
        <v>2.2000000000000002</v>
      </c>
      <c r="G13" s="10">
        <f t="shared" ref="G13:G20" si="7">$B13-2*F13</f>
        <v>55.6</v>
      </c>
      <c r="H13" s="14">
        <v>0.62</v>
      </c>
      <c r="I13" s="8">
        <v>2.9</v>
      </c>
      <c r="J13" s="8">
        <f t="shared" si="5"/>
        <v>54.2</v>
      </c>
      <c r="K13" s="13">
        <v>0.8</v>
      </c>
      <c r="L13" s="10">
        <v>4.2</v>
      </c>
      <c r="M13" s="10">
        <f t="shared" si="6"/>
        <v>51.6</v>
      </c>
      <c r="N13" s="14">
        <v>1.1399999999999999</v>
      </c>
      <c r="O13" s="38"/>
      <c r="P13" s="5" t="s">
        <v>25</v>
      </c>
      <c r="Q13" s="44">
        <f t="shared" si="0"/>
        <v>1.06</v>
      </c>
      <c r="R13" s="23">
        <f t="shared" si="1"/>
        <v>4.6631520000000002</v>
      </c>
      <c r="S13" s="23">
        <f t="shared" si="2"/>
        <v>5.3517110399999996</v>
      </c>
      <c r="T13" s="23">
        <f t="shared" si="3"/>
        <v>6.6673152</v>
      </c>
      <c r="U13" s="23">
        <f t="shared" si="4"/>
        <v>9.0484992000000002</v>
      </c>
    </row>
    <row r="14" spans="1:21" x14ac:dyDescent="0.2">
      <c r="A14" s="5" t="s">
        <v>26</v>
      </c>
      <c r="B14" s="9">
        <v>73</v>
      </c>
      <c r="C14" s="8">
        <v>1.8</v>
      </c>
      <c r="D14" s="8">
        <f t="shared" ref="D14:D20" si="8">$B14-2*C14</f>
        <v>69.400000000000006</v>
      </c>
      <c r="E14" s="13">
        <v>0.62</v>
      </c>
      <c r="F14" s="10">
        <v>2.6</v>
      </c>
      <c r="G14" s="10">
        <f t="shared" si="7"/>
        <v>67.8</v>
      </c>
      <c r="H14" s="14">
        <v>0.89</v>
      </c>
      <c r="I14" s="8">
        <v>3.5</v>
      </c>
      <c r="J14" s="8">
        <f t="shared" si="5"/>
        <v>66</v>
      </c>
      <c r="K14" s="13">
        <v>1.18</v>
      </c>
      <c r="L14" s="10">
        <v>5.0999999999999996</v>
      </c>
      <c r="M14" s="10">
        <f t="shared" si="6"/>
        <v>62.8</v>
      </c>
      <c r="N14" s="14">
        <v>1.68</v>
      </c>
      <c r="O14" s="38"/>
      <c r="P14" s="5" t="s">
        <v>26</v>
      </c>
      <c r="Q14" s="44">
        <f>Q15+0.03</f>
        <v>1.03</v>
      </c>
      <c r="R14" s="23">
        <f t="shared" si="1"/>
        <v>5.9772959999999999</v>
      </c>
      <c r="S14" s="23">
        <f t="shared" si="2"/>
        <v>7.4648714399999996</v>
      </c>
      <c r="T14" s="23">
        <f t="shared" si="3"/>
        <v>9.5559609599999984</v>
      </c>
      <c r="U14" s="23">
        <f t="shared" si="4"/>
        <v>12.9572352</v>
      </c>
    </row>
    <row r="15" spans="1:21" x14ac:dyDescent="0.2">
      <c r="A15" s="5" t="s">
        <v>27</v>
      </c>
      <c r="B15" s="9">
        <v>88.5</v>
      </c>
      <c r="C15" s="8">
        <v>2.2000000000000002</v>
      </c>
      <c r="D15" s="8">
        <f t="shared" si="8"/>
        <v>84.1</v>
      </c>
      <c r="E15" s="13">
        <v>0.92</v>
      </c>
      <c r="F15" s="10">
        <v>3.2</v>
      </c>
      <c r="G15" s="10">
        <f t="shared" si="7"/>
        <v>82.1</v>
      </c>
      <c r="H15" s="14">
        <v>1.32</v>
      </c>
      <c r="I15" s="8">
        <v>4.2</v>
      </c>
      <c r="J15" s="8">
        <f t="shared" si="5"/>
        <v>80.099999999999994</v>
      </c>
      <c r="K15" s="13">
        <v>1.72</v>
      </c>
      <c r="L15" s="10">
        <v>6.2</v>
      </c>
      <c r="M15" s="10">
        <f t="shared" si="6"/>
        <v>76.099999999999994</v>
      </c>
      <c r="N15" s="14">
        <v>2.4700000000000002</v>
      </c>
      <c r="O15" s="38"/>
      <c r="P15" s="5" t="s">
        <v>27</v>
      </c>
      <c r="Q15" s="44">
        <v>1</v>
      </c>
      <c r="R15" s="23">
        <f t="shared" si="1"/>
        <v>8.6112000000000002</v>
      </c>
      <c r="S15" s="23">
        <f t="shared" si="2"/>
        <v>10.749024</v>
      </c>
      <c r="T15" s="23">
        <f t="shared" si="3"/>
        <v>13.523327999999999</v>
      </c>
      <c r="U15" s="23">
        <f t="shared" si="4"/>
        <v>18.495360000000002</v>
      </c>
    </row>
    <row r="16" spans="1:21" x14ac:dyDescent="0.2">
      <c r="A16" s="5" t="s">
        <v>28</v>
      </c>
      <c r="B16" s="9">
        <v>114</v>
      </c>
      <c r="C16" s="8">
        <v>2.8</v>
      </c>
      <c r="D16" s="8">
        <f t="shared" si="8"/>
        <v>108.4</v>
      </c>
      <c r="E16" s="13">
        <v>1.51</v>
      </c>
      <c r="F16" s="10">
        <v>4.0999999999999996</v>
      </c>
      <c r="G16" s="10">
        <f t="shared" si="7"/>
        <v>105.8</v>
      </c>
      <c r="H16" s="14">
        <v>2.1800000000000002</v>
      </c>
      <c r="I16" s="8">
        <v>5.4</v>
      </c>
      <c r="J16" s="8">
        <f t="shared" si="5"/>
        <v>103.2</v>
      </c>
      <c r="K16" s="13">
        <v>2.84</v>
      </c>
      <c r="L16" s="10">
        <v>8</v>
      </c>
      <c r="M16" s="10">
        <f t="shared" si="6"/>
        <v>98</v>
      </c>
      <c r="N16" s="14">
        <v>4.1100000000000003</v>
      </c>
      <c r="O16" s="38"/>
      <c r="P16" s="5" t="s">
        <v>28</v>
      </c>
      <c r="Q16" s="44">
        <v>1</v>
      </c>
      <c r="R16" s="23">
        <f t="shared" si="1"/>
        <v>14.133599999999999</v>
      </c>
      <c r="S16" s="23">
        <f t="shared" si="2"/>
        <v>17.752176000000002</v>
      </c>
      <c r="T16" s="23">
        <f t="shared" si="3"/>
        <v>22.329215999999995</v>
      </c>
      <c r="U16" s="23">
        <f t="shared" si="4"/>
        <v>30.775680000000001</v>
      </c>
    </row>
    <row r="17" spans="1:21" x14ac:dyDescent="0.2">
      <c r="A17" s="5" t="s">
        <v>30</v>
      </c>
      <c r="B17" s="9">
        <v>168</v>
      </c>
      <c r="C17" s="8">
        <v>4.0999999999999996</v>
      </c>
      <c r="D17" s="8">
        <f t="shared" si="8"/>
        <v>159.80000000000001</v>
      </c>
      <c r="E17" s="13">
        <v>3.26</v>
      </c>
      <c r="F17" s="10">
        <v>6.1</v>
      </c>
      <c r="G17" s="10">
        <f t="shared" si="7"/>
        <v>155.80000000000001</v>
      </c>
      <c r="H17" s="14">
        <v>4.78</v>
      </c>
      <c r="I17" s="8">
        <v>8</v>
      </c>
      <c r="J17" s="8">
        <f t="shared" si="5"/>
        <v>152</v>
      </c>
      <c r="K17" s="13">
        <v>6.2</v>
      </c>
      <c r="L17" s="10">
        <v>11.7</v>
      </c>
      <c r="M17" s="10">
        <f t="shared" si="6"/>
        <v>144.6</v>
      </c>
      <c r="N17" s="14">
        <v>8.86</v>
      </c>
      <c r="O17" s="38"/>
      <c r="P17" s="5" t="s">
        <v>30</v>
      </c>
      <c r="Q17" s="44">
        <v>1</v>
      </c>
      <c r="R17" s="23">
        <f t="shared" si="1"/>
        <v>30.513599999999997</v>
      </c>
      <c r="S17" s="23">
        <f t="shared" si="2"/>
        <v>38.924495999999998</v>
      </c>
      <c r="T17" s="23">
        <f t="shared" si="3"/>
        <v>48.746879999999997</v>
      </c>
      <c r="U17" s="23">
        <f t="shared" si="4"/>
        <v>66.343679999999992</v>
      </c>
    </row>
    <row r="18" spans="1:21" x14ac:dyDescent="0.2">
      <c r="A18" s="5" t="s">
        <v>31</v>
      </c>
      <c r="B18" s="9">
        <v>219</v>
      </c>
      <c r="C18" s="8">
        <v>5.3</v>
      </c>
      <c r="D18" s="8">
        <f t="shared" si="8"/>
        <v>208.4</v>
      </c>
      <c r="E18" s="13">
        <v>5.49</v>
      </c>
      <c r="F18" s="10">
        <v>7.9</v>
      </c>
      <c r="G18" s="10">
        <f t="shared" si="7"/>
        <v>203.2</v>
      </c>
      <c r="H18" s="14">
        <v>8.08</v>
      </c>
      <c r="I18" s="8">
        <v>10.4</v>
      </c>
      <c r="J18" s="8">
        <f t="shared" si="5"/>
        <v>198.2</v>
      </c>
      <c r="K18" s="13">
        <v>10.45</v>
      </c>
      <c r="L18" s="10">
        <v>15.3</v>
      </c>
      <c r="M18" s="10">
        <f t="shared" si="6"/>
        <v>188.4</v>
      </c>
      <c r="N18" s="14">
        <v>15.1</v>
      </c>
      <c r="O18" s="38"/>
      <c r="P18" s="5" t="s">
        <v>31</v>
      </c>
      <c r="Q18" s="44">
        <v>1</v>
      </c>
      <c r="R18" s="23">
        <f t="shared" si="1"/>
        <v>51.386400000000002</v>
      </c>
      <c r="S18" s="23">
        <f t="shared" si="2"/>
        <v>65.797055999999998</v>
      </c>
      <c r="T18" s="23">
        <f t="shared" si="3"/>
        <v>82.162079999999989</v>
      </c>
      <c r="U18" s="23">
        <f t="shared" si="4"/>
        <v>113.0688</v>
      </c>
    </row>
    <row r="19" spans="1:21" x14ac:dyDescent="0.2">
      <c r="A19" s="5" t="s">
        <v>32</v>
      </c>
      <c r="B19" s="9">
        <v>273</v>
      </c>
      <c r="C19" s="8">
        <v>6.7</v>
      </c>
      <c r="D19" s="8">
        <f t="shared" si="8"/>
        <v>259.60000000000002</v>
      </c>
      <c r="E19" s="13">
        <v>8.64</v>
      </c>
      <c r="F19" s="10">
        <v>9.9</v>
      </c>
      <c r="G19" s="10">
        <f t="shared" si="7"/>
        <v>253.2</v>
      </c>
      <c r="H19" s="14">
        <v>12.62</v>
      </c>
      <c r="I19" s="8">
        <v>13</v>
      </c>
      <c r="J19" s="8">
        <f t="shared" si="5"/>
        <v>247</v>
      </c>
      <c r="K19" s="13">
        <v>16.38</v>
      </c>
      <c r="L19" s="10">
        <v>19</v>
      </c>
      <c r="M19" s="10">
        <f t="shared" si="6"/>
        <v>235</v>
      </c>
      <c r="N19" s="14">
        <v>23.38</v>
      </c>
      <c r="O19" s="38"/>
      <c r="P19" s="5" t="s">
        <v>32</v>
      </c>
      <c r="Q19" s="44">
        <v>1</v>
      </c>
      <c r="R19" s="23">
        <f t="shared" si="1"/>
        <v>80.870400000000004</v>
      </c>
      <c r="S19" s="23">
        <f t="shared" si="2"/>
        <v>102.76718399999999</v>
      </c>
      <c r="T19" s="23">
        <f t="shared" si="3"/>
        <v>128.78611199999997</v>
      </c>
      <c r="U19" s="23">
        <f t="shared" si="4"/>
        <v>175.06943999999999</v>
      </c>
    </row>
    <row r="20" spans="1:21" x14ac:dyDescent="0.2">
      <c r="A20" s="5" t="s">
        <v>33</v>
      </c>
      <c r="B20" s="9">
        <v>323</v>
      </c>
      <c r="C20" s="8">
        <v>7.9</v>
      </c>
      <c r="D20" s="8">
        <f t="shared" si="8"/>
        <v>307.2</v>
      </c>
      <c r="E20" s="13">
        <v>12.06</v>
      </c>
      <c r="F20" s="10">
        <v>11.7</v>
      </c>
      <c r="G20" s="10">
        <f t="shared" si="7"/>
        <v>299.60000000000002</v>
      </c>
      <c r="H20" s="14">
        <v>17.649999999999999</v>
      </c>
      <c r="I20" s="8">
        <v>15.4</v>
      </c>
      <c r="J20" s="8">
        <f t="shared" si="5"/>
        <v>292.2</v>
      </c>
      <c r="K20" s="13">
        <v>22.95</v>
      </c>
      <c r="L20" s="10">
        <v>22.5</v>
      </c>
      <c r="M20" s="10">
        <f t="shared" si="6"/>
        <v>278</v>
      </c>
      <c r="N20" s="14">
        <v>32.76</v>
      </c>
      <c r="O20" s="38"/>
      <c r="P20" s="5" t="s">
        <v>33</v>
      </c>
      <c r="Q20" s="44">
        <v>1</v>
      </c>
      <c r="R20" s="23">
        <f t="shared" si="1"/>
        <v>112.88159999999999</v>
      </c>
      <c r="S20" s="23">
        <f t="shared" si="2"/>
        <v>143.72747999999999</v>
      </c>
      <c r="T20" s="23">
        <f t="shared" si="3"/>
        <v>180.44207999999998</v>
      </c>
      <c r="U20" s="23">
        <f t="shared" si="4"/>
        <v>245.30687999999998</v>
      </c>
    </row>
    <row r="21" spans="1:21" x14ac:dyDescent="0.2">
      <c r="O21" s="3"/>
      <c r="P21" s="3"/>
    </row>
    <row r="22" spans="1:21" x14ac:dyDescent="0.2">
      <c r="G22" t="s">
        <v>69</v>
      </c>
      <c r="Q22" t="s">
        <v>71</v>
      </c>
    </row>
    <row r="23" spans="1:21" x14ac:dyDescent="0.2">
      <c r="G23" s="26" t="s">
        <v>18</v>
      </c>
      <c r="H23" s="17" t="s">
        <v>48</v>
      </c>
      <c r="I23" s="17" t="s">
        <v>49</v>
      </c>
      <c r="J23" s="17" t="s">
        <v>50</v>
      </c>
      <c r="K23" s="17" t="s">
        <v>51</v>
      </c>
      <c r="N23" s="1"/>
      <c r="O23" s="3"/>
      <c r="P23" s="3"/>
      <c r="Q23" s="26" t="s">
        <v>18</v>
      </c>
      <c r="R23" s="17" t="s">
        <v>48</v>
      </c>
      <c r="S23" s="17" t="s">
        <v>49</v>
      </c>
      <c r="T23" s="17" t="s">
        <v>50</v>
      </c>
      <c r="U23" s="17" t="s">
        <v>51</v>
      </c>
    </row>
    <row r="24" spans="1:21" x14ac:dyDescent="0.2">
      <c r="G24" s="5" t="s">
        <v>20</v>
      </c>
      <c r="H24" s="25"/>
      <c r="I24" s="25"/>
      <c r="J24" s="25"/>
      <c r="K24" s="25"/>
      <c r="N24" s="1"/>
      <c r="O24" s="3"/>
      <c r="P24" s="3"/>
      <c r="Q24" s="5" t="s">
        <v>20</v>
      </c>
      <c r="R24" s="25">
        <f t="shared" ref="R24:U34" si="9">R8*5</f>
        <v>0</v>
      </c>
      <c r="S24" s="25">
        <f t="shared" si="9"/>
        <v>0</v>
      </c>
      <c r="T24" s="25">
        <f t="shared" si="9"/>
        <v>7.6108032000000012</v>
      </c>
      <c r="U24" s="25">
        <f t="shared" si="9"/>
        <v>0</v>
      </c>
    </row>
    <row r="25" spans="1:21" x14ac:dyDescent="0.2">
      <c r="G25" s="5" t="s">
        <v>21</v>
      </c>
      <c r="H25" s="25"/>
      <c r="I25" s="25"/>
      <c r="J25" s="25"/>
      <c r="K25" s="25"/>
      <c r="N25" s="1"/>
      <c r="O25" s="3"/>
      <c r="P25" s="3"/>
      <c r="Q25" s="5" t="s">
        <v>21</v>
      </c>
      <c r="R25" s="25">
        <f t="shared" si="9"/>
        <v>0</v>
      </c>
      <c r="S25" s="25">
        <f t="shared" si="9"/>
        <v>0</v>
      </c>
      <c r="T25" s="25">
        <f t="shared" si="9"/>
        <v>10.2053952</v>
      </c>
      <c r="U25" s="25">
        <f t="shared" si="9"/>
        <v>0</v>
      </c>
    </row>
    <row r="26" spans="1:21" x14ac:dyDescent="0.2">
      <c r="G26" s="5" t="s">
        <v>22</v>
      </c>
      <c r="H26" s="25"/>
      <c r="I26" s="25"/>
      <c r="J26" s="25"/>
      <c r="K26" s="25"/>
      <c r="N26" s="1"/>
      <c r="O26" s="3"/>
      <c r="P26" s="3"/>
      <c r="Q26" s="5" t="s">
        <v>22</v>
      </c>
      <c r="R26" s="25">
        <f t="shared" si="9"/>
        <v>0</v>
      </c>
      <c r="S26" s="25">
        <f t="shared" si="9"/>
        <v>0</v>
      </c>
      <c r="T26" s="25">
        <f t="shared" si="9"/>
        <v>12.206376000000001</v>
      </c>
      <c r="U26" s="25">
        <f t="shared" si="9"/>
        <v>24.972479999999997</v>
      </c>
    </row>
    <row r="27" spans="1:21" x14ac:dyDescent="0.2">
      <c r="G27" s="5" t="s">
        <v>23</v>
      </c>
      <c r="H27" s="25"/>
      <c r="I27" s="25"/>
      <c r="J27" s="25"/>
      <c r="K27" s="25"/>
      <c r="N27" s="1"/>
      <c r="O27" s="3"/>
      <c r="P27" s="3"/>
      <c r="Q27" s="5" t="s">
        <v>23</v>
      </c>
      <c r="R27" s="25">
        <f t="shared" si="9"/>
        <v>0</v>
      </c>
      <c r="S27" s="25">
        <f t="shared" si="9"/>
        <v>0</v>
      </c>
      <c r="T27" s="25">
        <f t="shared" si="9"/>
        <v>17.1714816</v>
      </c>
      <c r="U27" s="25">
        <f t="shared" si="9"/>
        <v>23.063040000000004</v>
      </c>
    </row>
    <row r="28" spans="1:21" x14ac:dyDescent="0.2">
      <c r="G28" s="5" t="s">
        <v>24</v>
      </c>
      <c r="H28" s="25"/>
      <c r="I28" s="25"/>
      <c r="J28" s="25">
        <v>22</v>
      </c>
      <c r="K28" s="25"/>
      <c r="N28" s="1"/>
      <c r="O28" s="3"/>
      <c r="P28" s="3"/>
      <c r="Q28" s="5" t="s">
        <v>24</v>
      </c>
      <c r="R28" s="25">
        <f t="shared" si="9"/>
        <v>0</v>
      </c>
      <c r="S28" s="25">
        <f t="shared" si="9"/>
        <v>17.752175999999999</v>
      </c>
      <c r="T28" s="25">
        <f t="shared" si="9"/>
        <v>21.853540800000001</v>
      </c>
      <c r="U28" s="25">
        <f t="shared" si="9"/>
        <v>29.382912000000001</v>
      </c>
    </row>
    <row r="29" spans="1:21" x14ac:dyDescent="0.2">
      <c r="G29" s="5" t="s">
        <v>25</v>
      </c>
      <c r="H29" s="25"/>
      <c r="I29" s="25">
        <v>27.5</v>
      </c>
      <c r="J29" s="25">
        <v>34.5</v>
      </c>
      <c r="K29" s="25"/>
      <c r="N29" s="1"/>
      <c r="O29" s="3"/>
      <c r="P29" s="3"/>
      <c r="Q29" s="5" t="s">
        <v>25</v>
      </c>
      <c r="R29" s="25">
        <f t="shared" si="9"/>
        <v>23.315760000000001</v>
      </c>
      <c r="S29" s="25">
        <f t="shared" si="9"/>
        <v>26.758555199999996</v>
      </c>
      <c r="T29" s="25">
        <f t="shared" si="9"/>
        <v>33.336576000000001</v>
      </c>
      <c r="U29" s="25">
        <f t="shared" si="9"/>
        <v>45.242496000000003</v>
      </c>
    </row>
    <row r="30" spans="1:21" x14ac:dyDescent="0.2">
      <c r="G30" s="5" t="s">
        <v>26</v>
      </c>
      <c r="H30" s="25"/>
      <c r="I30" s="25"/>
      <c r="J30" s="25"/>
      <c r="K30" s="25"/>
      <c r="N30" s="1"/>
      <c r="O30" s="3"/>
      <c r="P30" s="3"/>
      <c r="Q30" s="5" t="s">
        <v>26</v>
      </c>
      <c r="R30" s="25">
        <f t="shared" si="9"/>
        <v>29.886479999999999</v>
      </c>
      <c r="S30" s="25">
        <f t="shared" si="9"/>
        <v>37.324357199999994</v>
      </c>
      <c r="T30" s="25">
        <f t="shared" si="9"/>
        <v>47.779804799999994</v>
      </c>
      <c r="U30" s="25">
        <f t="shared" si="9"/>
        <v>64.786175999999998</v>
      </c>
    </row>
    <row r="31" spans="1:21" x14ac:dyDescent="0.2">
      <c r="G31" s="5" t="s">
        <v>27</v>
      </c>
      <c r="H31" s="25">
        <v>43</v>
      </c>
      <c r="I31" s="25">
        <v>53</v>
      </c>
      <c r="J31" s="25"/>
      <c r="K31" s="25"/>
      <c r="N31" s="1"/>
      <c r="O31" s="3"/>
      <c r="P31" s="3"/>
      <c r="Q31" s="5" t="s">
        <v>27</v>
      </c>
      <c r="R31" s="25">
        <f t="shared" si="9"/>
        <v>43.055999999999997</v>
      </c>
      <c r="S31" s="25">
        <f t="shared" si="9"/>
        <v>53.74512</v>
      </c>
      <c r="T31" s="25">
        <f t="shared" si="9"/>
        <v>67.61663999999999</v>
      </c>
      <c r="U31" s="25">
        <f t="shared" si="9"/>
        <v>92.476800000000011</v>
      </c>
    </row>
    <row r="32" spans="1:21" x14ac:dyDescent="0.2">
      <c r="G32" s="5" t="s">
        <v>28</v>
      </c>
      <c r="H32" s="25">
        <v>72</v>
      </c>
      <c r="I32" s="25">
        <v>78.5</v>
      </c>
      <c r="J32" s="25"/>
      <c r="K32" s="25"/>
      <c r="N32" s="1"/>
      <c r="O32" s="3"/>
      <c r="P32" s="3"/>
      <c r="Q32" s="5" t="s">
        <v>28</v>
      </c>
      <c r="R32" s="25">
        <f t="shared" si="9"/>
        <v>70.667999999999992</v>
      </c>
      <c r="S32" s="25">
        <f t="shared" si="9"/>
        <v>88.760880000000014</v>
      </c>
      <c r="T32" s="25">
        <f t="shared" si="9"/>
        <v>111.64607999999998</v>
      </c>
      <c r="U32" s="25">
        <f t="shared" si="9"/>
        <v>153.8784</v>
      </c>
    </row>
    <row r="33" spans="7:21" x14ac:dyDescent="0.2">
      <c r="G33" s="5" t="s">
        <v>30</v>
      </c>
      <c r="H33" s="25"/>
      <c r="I33" s="25"/>
      <c r="J33" s="25"/>
      <c r="K33" s="25"/>
      <c r="N33" s="1"/>
      <c r="O33" s="3"/>
      <c r="P33" s="3"/>
      <c r="Q33" s="5" t="s">
        <v>30</v>
      </c>
      <c r="R33" s="25">
        <f t="shared" si="9"/>
        <v>152.56799999999998</v>
      </c>
      <c r="S33" s="25">
        <f t="shared" si="9"/>
        <v>194.62248</v>
      </c>
      <c r="T33" s="25">
        <f t="shared" si="9"/>
        <v>243.73439999999999</v>
      </c>
      <c r="U33" s="25">
        <f t="shared" si="9"/>
        <v>331.71839999999997</v>
      </c>
    </row>
    <row r="34" spans="7:21" x14ac:dyDescent="0.2">
      <c r="G34" s="5" t="s">
        <v>31</v>
      </c>
      <c r="H34" s="25"/>
      <c r="I34" s="25"/>
      <c r="J34" s="25"/>
      <c r="K34" s="25"/>
      <c r="N34" s="1"/>
      <c r="O34" s="3"/>
      <c r="P34" s="3"/>
      <c r="Q34" s="5" t="s">
        <v>31</v>
      </c>
      <c r="R34" s="25">
        <f t="shared" si="9"/>
        <v>256.93200000000002</v>
      </c>
      <c r="S34" s="25">
        <f t="shared" si="9"/>
        <v>328.98527999999999</v>
      </c>
      <c r="T34" s="25">
        <f t="shared" si="9"/>
        <v>410.81039999999996</v>
      </c>
      <c r="U34" s="25">
        <f t="shared" si="9"/>
        <v>565.34399999999994</v>
      </c>
    </row>
    <row r="35" spans="7:21" x14ac:dyDescent="0.2">
      <c r="G35" s="5" t="s">
        <v>32</v>
      </c>
      <c r="H35" s="25"/>
      <c r="I35" s="25"/>
      <c r="J35" s="25"/>
      <c r="K35" s="25"/>
      <c r="N35" s="1"/>
      <c r="O35" s="3"/>
      <c r="P35" s="3"/>
      <c r="Q35" s="5" t="s">
        <v>32</v>
      </c>
      <c r="R35" s="25">
        <f t="shared" ref="R35:U36" si="10">R19*5</f>
        <v>404.35200000000003</v>
      </c>
      <c r="S35" s="25">
        <f t="shared" si="10"/>
        <v>513.83591999999999</v>
      </c>
      <c r="T35" s="25">
        <f t="shared" si="10"/>
        <v>643.9305599999999</v>
      </c>
      <c r="U35" s="25">
        <f t="shared" si="10"/>
        <v>875.34719999999993</v>
      </c>
    </row>
    <row r="36" spans="7:21" x14ac:dyDescent="0.2">
      <c r="G36" s="5" t="s">
        <v>33</v>
      </c>
      <c r="H36" s="25"/>
      <c r="I36" s="25"/>
      <c r="J36" s="25"/>
      <c r="K36" s="25"/>
      <c r="N36" s="1"/>
      <c r="O36" s="3"/>
      <c r="P36" s="3"/>
      <c r="Q36" s="5" t="s">
        <v>33</v>
      </c>
      <c r="R36" s="25">
        <f t="shared" si="10"/>
        <v>564.4079999999999</v>
      </c>
      <c r="S36" s="25">
        <f t="shared" si="10"/>
        <v>718.63739999999996</v>
      </c>
      <c r="T36" s="25">
        <f t="shared" si="10"/>
        <v>902.21039999999994</v>
      </c>
      <c r="U36" s="25">
        <f t="shared" si="10"/>
        <v>1226.5344</v>
      </c>
    </row>
    <row r="37" spans="7:21" x14ac:dyDescent="0.2">
      <c r="N37" s="1"/>
      <c r="O37" s="3"/>
      <c r="P37" s="3"/>
    </row>
    <row r="38" spans="7:21" x14ac:dyDescent="0.2">
      <c r="N38" s="1"/>
      <c r="O38" s="3"/>
      <c r="P38" s="3"/>
    </row>
    <row r="39" spans="7:21" x14ac:dyDescent="0.2">
      <c r="N39" s="1"/>
      <c r="O39" s="3"/>
      <c r="P39" s="3"/>
    </row>
    <row r="40" spans="7:21" x14ac:dyDescent="0.2">
      <c r="N40" s="1"/>
      <c r="O40" s="3"/>
      <c r="P40" s="3"/>
    </row>
    <row r="41" spans="7:21" x14ac:dyDescent="0.2">
      <c r="N41" s="1"/>
      <c r="O41" s="3"/>
      <c r="P41" s="3"/>
    </row>
  </sheetData>
  <mergeCells count="6">
    <mergeCell ref="A5:A6"/>
    <mergeCell ref="B5:B6"/>
    <mergeCell ref="L5:N5"/>
    <mergeCell ref="C5:E5"/>
    <mergeCell ref="F5:H5"/>
    <mergeCell ref="I5:K5"/>
  </mergeCells>
  <phoneticPr fontId="0" type="noConversion"/>
  <pageMargins left="2.2999999999999998" right="0.75" top="1" bottom="1" header="0" footer="0"/>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Global</vt:lpstr>
      <vt:lpstr>Diseño tuberias</vt:lpstr>
      <vt:lpstr>Tub. NTP ISO 4422</vt:lpstr>
      <vt:lpstr>Tub.NTP 399.02</vt:lpstr>
      <vt:lpstr>'Diseño tuberias'!Área_de_impresión</vt:lpstr>
      <vt:lpstr>Global!Área_de_impresión</vt:lpstr>
      <vt:lpstr>'Tub. NTP ISO 4422'!Área_de_impresión</vt:lpstr>
      <vt:lpstr>'Tub.NTP 399.02'!Área_de_impresión</vt:lpstr>
    </vt:vector>
  </TitlesOfParts>
  <Company>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WRE</dc:creator>
  <cp:lastModifiedBy>Administrador</cp:lastModifiedBy>
  <cp:lastPrinted>2013-06-29T23:37:09Z</cp:lastPrinted>
  <dcterms:created xsi:type="dcterms:W3CDTF">1997-02-01T01:22:59Z</dcterms:created>
  <dcterms:modified xsi:type="dcterms:W3CDTF">2013-10-09T21:29:25Z</dcterms:modified>
</cp:coreProperties>
</file>