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activeTab="0"/>
  </bookViews>
  <sheets>
    <sheet name="Diseño-W. Rios" sheetId="1" r:id="rId1"/>
  </sheets>
  <definedNames>
    <definedName name="_xlnm.Print_Area" localSheetId="0">'Diseño-W. Rios'!$B$1:$X$32</definedName>
  </definedNames>
  <calcPr fullCalcOnLoad="1"/>
</workbook>
</file>

<file path=xl/comments1.xml><?xml version="1.0" encoding="utf-8"?>
<comments xmlns="http://schemas.openxmlformats.org/spreadsheetml/2006/main">
  <authors>
    <author>Walter Wilfredo Rios Espinoza</author>
  </authors>
  <commentList>
    <comment ref="G9" authorId="0">
      <text>
        <r>
          <rPr>
            <b/>
            <sz val="8"/>
            <rFont val="Tahoma"/>
            <family val="2"/>
          </rPr>
          <t>Se recomienda hasta h=1m. En casos muy excepcionales y caudales pequeños h&gt;1m</t>
        </r>
      </text>
    </comment>
  </commentList>
</comments>
</file>

<file path=xl/sharedStrings.xml><?xml version="1.0" encoding="utf-8"?>
<sst xmlns="http://schemas.openxmlformats.org/spreadsheetml/2006/main" count="41" uniqueCount="36">
  <si>
    <t>DATOS:</t>
  </si>
  <si>
    <t xml:space="preserve">PROYECTO : </t>
  </si>
  <si>
    <t>RESULTADO ESQUEMATICO DE LOS CALCULOS</t>
  </si>
  <si>
    <t>Caudal de conducción (Q)</t>
  </si>
  <si>
    <t>Cota altitudinal de la rasante final del canal superior</t>
  </si>
  <si>
    <t xml:space="preserve">Contracción  para aereación </t>
  </si>
  <si>
    <t>=</t>
  </si>
  <si>
    <t>Autor: Ing. Walter Ríos E.</t>
  </si>
  <si>
    <t>Altura de la caida vertical (H)</t>
  </si>
  <si>
    <t>VALORES DE "C" PARA EL CALCULO DE RETENCIONES</t>
  </si>
  <si>
    <t>(Vertedero de cresta delgada con contracciones laterales)</t>
  </si>
  <si>
    <t>Y</t>
  </si>
  <si>
    <t>h</t>
  </si>
  <si>
    <t>Ancho de la cresta de descarga (B)</t>
  </si>
  <si>
    <r>
      <t>D = q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/ (g*H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) </t>
    </r>
  </si>
  <si>
    <r>
      <t>h= (Q /(C*Le))</t>
    </r>
    <r>
      <rPr>
        <vertAlign val="superscript"/>
        <sz val="10"/>
        <rFont val="Arial"/>
        <family val="2"/>
      </rPr>
      <t>2/3</t>
    </r>
    <r>
      <rPr>
        <sz val="10"/>
        <rFont val="Arial"/>
        <family val="0"/>
      </rPr>
      <t xml:space="preserve">  </t>
    </r>
  </si>
  <si>
    <t>Le=B-0.2*h</t>
  </si>
  <si>
    <t>Tirante Y=P+h</t>
  </si>
  <si>
    <t>REALIZANDO LOS CALCULOS POR TANTEO SE TIENE</t>
  </si>
  <si>
    <t>D I S E Ñ O    D E     C A I D A     V E R T I C A L</t>
  </si>
  <si>
    <t>Profundidad de llegada (P)</t>
  </si>
  <si>
    <t>q = Q / Le</t>
  </si>
  <si>
    <t>Altura del primer bloque de impacto =0.8Yc=</t>
  </si>
  <si>
    <r>
      <t>Yc = ( q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/ g )</t>
    </r>
    <r>
      <rPr>
        <vertAlign val="superscript"/>
        <sz val="10"/>
        <rFont val="Arial"/>
        <family val="2"/>
      </rPr>
      <t>1/3</t>
    </r>
  </si>
  <si>
    <t>Vc=Q/(Le*Yc)</t>
  </si>
  <si>
    <r>
      <t>Ld = 4.30*D</t>
    </r>
    <r>
      <rPr>
        <vertAlign val="superscript"/>
        <sz val="10"/>
        <rFont val="Arial"/>
        <family val="2"/>
      </rPr>
      <t>0.27</t>
    </r>
    <r>
      <rPr>
        <sz val="10"/>
        <rFont val="Arial"/>
        <family val="0"/>
      </rPr>
      <t>*H        =</t>
    </r>
  </si>
  <si>
    <t>Coef. Vertedor (C)       =</t>
  </si>
  <si>
    <t>Ø</t>
  </si>
  <si>
    <t>Ø=arccos(H/Yc +1.5)^0.5 =</t>
  </si>
  <si>
    <t>Distancia del desnivel al bloque de impacto=Ld+0.8Yc=</t>
  </si>
  <si>
    <t>Altura del sardinel transversal = 0.4 Yc  =</t>
  </si>
  <si>
    <t>Ancho y separación de los bloques de impacto=0.4Yc=</t>
  </si>
  <si>
    <t>Tirante mínimo posterior bloque de impacto = 2.15*Yc =</t>
  </si>
  <si>
    <t>Longitud total mínima de  la  poza  =  Ld+2.55Yc =</t>
  </si>
  <si>
    <t>Fuente:  Manual de Diseño Hidraulico de Canales y Obras de Arte.</t>
  </si>
  <si>
    <t xml:space="preserve">  Universidad Nacional de Ingenieria - Lima</t>
  </si>
</sst>
</file>

<file path=xl/styles.xml><?xml version="1.0" encoding="utf-8"?>
<styleSheet xmlns="http://schemas.openxmlformats.org/spreadsheetml/2006/main">
  <numFmts count="65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0.00&quot; m&quot;"/>
    <numFmt numFmtId="181" formatCode="General&quot; m&quot;"/>
    <numFmt numFmtId="182" formatCode="0.00&quot; º&quot;"/>
    <numFmt numFmtId="183" formatCode="&quot;Q=&quot;0.00&quot; l/s&quot;"/>
    <numFmt numFmtId="184" formatCode="0.0&quot; mm&quot;"/>
    <numFmt numFmtId="185" formatCode="0.00&quot; m    (para sedimentos)&quot;"/>
    <numFmt numFmtId="186" formatCode="0.000&quot; m&quot;"/>
    <numFmt numFmtId="187" formatCode="General&quot; %&quot;"/>
    <numFmt numFmtId="188" formatCode="&quot;  &quot;0.00&quot; m&quot;"/>
    <numFmt numFmtId="189" formatCode="0.000&quot; %&quot;"/>
    <numFmt numFmtId="190" formatCode="&quot;  &quot;0.00"/>
    <numFmt numFmtId="191" formatCode="0.00&quot; %&quot;"/>
    <numFmt numFmtId="192" formatCode="0.00&quot; m3/s&quot;"/>
    <numFmt numFmtId="193" formatCode="&quot;h=&quot;General"/>
    <numFmt numFmtId="194" formatCode="&quot;Y2=&quot;0.00"/>
    <numFmt numFmtId="195" formatCode="&quot;Y=&quot;0.00"/>
    <numFmt numFmtId="196" formatCode="0.0000&quot; %&quot;"/>
    <numFmt numFmtId="197" formatCode="&quot;Yc=&quot;0.00"/>
    <numFmt numFmtId="198" formatCode="&quot;Ld=&quot;0.00"/>
    <numFmt numFmtId="199" formatCode="&quot;Lj=&quot;0.00"/>
    <numFmt numFmtId="200" formatCode="&quot;H=&quot;General"/>
    <numFmt numFmtId="201" formatCode="0.000"/>
    <numFmt numFmtId="202" formatCode="&quot;h=&quot;0.00"/>
    <numFmt numFmtId="203" formatCode="0.000&quot; m/s&quot;"/>
    <numFmt numFmtId="204" formatCode="&quot;Pmin=&quot;0.00"/>
    <numFmt numFmtId="205" formatCode="0.00000"/>
    <numFmt numFmtId="206" formatCode="0.0000"/>
    <numFmt numFmtId="207" formatCode="0.0"/>
    <numFmt numFmtId="208" formatCode="&quot;0.8Yc=&quot;0.00"/>
    <numFmt numFmtId="209" formatCode="&quot;P=&quot;0.00"/>
    <numFmt numFmtId="210" formatCode="0.00000000000000"/>
    <numFmt numFmtId="211" formatCode="0.0000000000000"/>
    <numFmt numFmtId="212" formatCode="0.000000000000"/>
    <numFmt numFmtId="213" formatCode="0.00000000000"/>
    <numFmt numFmtId="214" formatCode="0.0000000000"/>
    <numFmt numFmtId="215" formatCode="0.000000000"/>
    <numFmt numFmtId="216" formatCode="0.00000000"/>
    <numFmt numFmtId="217" formatCode="0.0000000"/>
    <numFmt numFmtId="218" formatCode="0.000000"/>
    <numFmt numFmtId="219" formatCode="0.000000000000000"/>
    <numFmt numFmtId="220" formatCode="0.00&quot;º&quot;"/>
  </numFmts>
  <fonts count="50">
    <font>
      <sz val="10"/>
      <name val="Arial"/>
      <family val="0"/>
    </font>
    <font>
      <b/>
      <sz val="8"/>
      <name val="Tahoma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Times New Roman"/>
      <family val="1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color indexed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9"/>
      <color theme="4" tint="-0.24997000396251678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180" fontId="0" fillId="33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0" fontId="0" fillId="34" borderId="10" xfId="0" applyNumberFormat="1" applyFill="1" applyBorder="1" applyAlignment="1" applyProtection="1">
      <alignment horizontal="center" vertical="center"/>
      <protection locked="0"/>
    </xf>
    <xf numFmtId="184" fontId="0" fillId="0" borderId="0" xfId="0" applyNumberFormat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80" fontId="4" fillId="33" borderId="0" xfId="0" applyNumberFormat="1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0" fillId="33" borderId="11" xfId="0" applyFill="1" applyBorder="1" applyAlignment="1">
      <alignment vertic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vertical="center"/>
    </xf>
    <xf numFmtId="181" fontId="0" fillId="34" borderId="10" xfId="0" applyNumberFormat="1" applyFill="1" applyBorder="1" applyAlignment="1" applyProtection="1">
      <alignment horizontal="center" vertical="center"/>
      <protection locked="0"/>
    </xf>
    <xf numFmtId="180" fontId="0" fillId="33" borderId="0" xfId="0" applyNumberFormat="1" applyFill="1" applyBorder="1" applyAlignment="1">
      <alignment horizontal="left" vertical="center"/>
    </xf>
    <xf numFmtId="180" fontId="4" fillId="33" borderId="0" xfId="0" applyNumberFormat="1" applyFont="1" applyFill="1" applyBorder="1" applyAlignment="1">
      <alignment vertical="center" textRotation="90"/>
    </xf>
    <xf numFmtId="2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right"/>
    </xf>
    <xf numFmtId="0" fontId="0" fillId="0" borderId="0" xfId="0" applyNumberFormat="1" applyAlignment="1">
      <alignment vertical="center"/>
    </xf>
    <xf numFmtId="188" fontId="4" fillId="33" borderId="0" xfId="0" applyNumberFormat="1" applyFont="1" applyFill="1" applyBorder="1" applyAlignment="1">
      <alignment horizontal="right" textRotation="90"/>
    </xf>
    <xf numFmtId="189" fontId="0" fillId="33" borderId="0" xfId="0" applyNumberFormat="1" applyFill="1" applyBorder="1" applyAlignment="1">
      <alignment horizontal="left" vertical="center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180" fontId="0" fillId="33" borderId="12" xfId="0" applyNumberFormat="1" applyFill="1" applyBorder="1" applyAlignment="1">
      <alignment/>
    </xf>
    <xf numFmtId="180" fontId="4" fillId="33" borderId="13" xfId="0" applyNumberFormat="1" applyFont="1" applyFill="1" applyBorder="1" applyAlignment="1">
      <alignment horizontal="right"/>
    </xf>
    <xf numFmtId="2" fontId="4" fillId="33" borderId="0" xfId="0" applyNumberFormat="1" applyFont="1" applyFill="1" applyBorder="1" applyAlignment="1">
      <alignment textRotation="118"/>
    </xf>
    <xf numFmtId="2" fontId="4" fillId="33" borderId="0" xfId="0" applyNumberFormat="1" applyFont="1" applyFill="1" applyBorder="1" applyAlignment="1">
      <alignment horizontal="left" textRotation="126"/>
    </xf>
    <xf numFmtId="2" fontId="4" fillId="33" borderId="0" xfId="0" applyNumberFormat="1" applyFont="1" applyFill="1" applyBorder="1" applyAlignment="1">
      <alignment/>
    </xf>
    <xf numFmtId="9" fontId="0" fillId="33" borderId="0" xfId="0" applyNumberFormat="1" applyFill="1" applyBorder="1" applyAlignment="1">
      <alignment horizontal="left"/>
    </xf>
    <xf numFmtId="9" fontId="0" fillId="33" borderId="0" xfId="0" applyNumberFormat="1" applyFill="1" applyBorder="1" applyAlignment="1">
      <alignment horizontal="left" vertical="center"/>
    </xf>
    <xf numFmtId="2" fontId="4" fillId="33" borderId="0" xfId="0" applyNumberFormat="1" applyFont="1" applyFill="1" applyBorder="1" applyAlignment="1">
      <alignment horizontal="left" textRotation="60"/>
    </xf>
    <xf numFmtId="183" fontId="3" fillId="33" borderId="0" xfId="0" applyNumberFormat="1" applyFont="1" applyFill="1" applyBorder="1" applyAlignment="1">
      <alignment horizontal="left"/>
    </xf>
    <xf numFmtId="180" fontId="0" fillId="33" borderId="0" xfId="0" applyNumberFormat="1" applyFill="1" applyBorder="1" applyAlignment="1">
      <alignment horizontal="left" vertical="top"/>
    </xf>
    <xf numFmtId="180" fontId="0" fillId="33" borderId="0" xfId="0" applyNumberForma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textRotation="90"/>
    </xf>
    <xf numFmtId="0" fontId="9" fillId="33" borderId="15" xfId="0" applyFont="1" applyFill="1" applyBorder="1" applyAlignment="1">
      <alignment horizontal="left" textRotation="90"/>
    </xf>
    <xf numFmtId="0" fontId="9" fillId="33" borderId="0" xfId="0" applyFont="1" applyFill="1" applyBorder="1" applyAlignment="1">
      <alignment horizontal="left" textRotation="90"/>
    </xf>
    <xf numFmtId="0" fontId="0" fillId="33" borderId="14" xfId="0" applyFill="1" applyBorder="1" applyAlignment="1">
      <alignment/>
    </xf>
    <xf numFmtId="180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190" fontId="4" fillId="33" borderId="0" xfId="0" applyNumberFormat="1" applyFont="1" applyFill="1" applyBorder="1" applyAlignment="1">
      <alignment horizontal="center" vertical="center" textRotation="135"/>
    </xf>
    <xf numFmtId="187" fontId="4" fillId="33" borderId="0" xfId="0" applyNumberFormat="1" applyFont="1" applyFill="1" applyBorder="1" applyAlignment="1">
      <alignment horizontal="right" vertical="top"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horizontal="right"/>
    </xf>
    <xf numFmtId="2" fontId="0" fillId="33" borderId="0" xfId="0" applyNumberFormat="1" applyFill="1" applyBorder="1" applyAlignment="1">
      <alignment/>
    </xf>
    <xf numFmtId="2" fontId="4" fillId="33" borderId="0" xfId="0" applyNumberFormat="1" applyFont="1" applyFill="1" applyBorder="1" applyAlignment="1">
      <alignment horizontal="center" vertical="top"/>
    </xf>
    <xf numFmtId="2" fontId="4" fillId="33" borderId="0" xfId="0" applyNumberFormat="1" applyFont="1" applyFill="1" applyBorder="1" applyAlignment="1">
      <alignment horizontal="right" vertical="center"/>
    </xf>
    <xf numFmtId="19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3" borderId="14" xfId="0" applyNumberFormat="1" applyFill="1" applyBorder="1" applyAlignment="1">
      <alignment/>
    </xf>
    <xf numFmtId="2" fontId="0" fillId="33" borderId="14" xfId="0" applyNumberForma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center" vertical="top"/>
    </xf>
    <xf numFmtId="180" fontId="12" fillId="33" borderId="0" xfId="0" applyNumberFormat="1" applyFont="1" applyFill="1" applyBorder="1" applyAlignment="1">
      <alignment horizontal="right" vertical="top"/>
    </xf>
    <xf numFmtId="2" fontId="0" fillId="33" borderId="11" xfId="0" applyNumberFormat="1" applyFill="1" applyBorder="1" applyAlignment="1">
      <alignment horizontal="left"/>
    </xf>
    <xf numFmtId="0" fontId="0" fillId="33" borderId="11" xfId="0" applyFill="1" applyBorder="1" applyAlignment="1">
      <alignment horizontal="center" vertical="center"/>
    </xf>
    <xf numFmtId="194" fontId="0" fillId="33" borderId="0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horizontal="left" vertical="center"/>
    </xf>
    <xf numFmtId="2" fontId="4" fillId="33" borderId="0" xfId="0" applyNumberFormat="1" applyFont="1" applyFill="1" applyBorder="1" applyAlignment="1">
      <alignment horizontal="right" vertical="top"/>
    </xf>
    <xf numFmtId="180" fontId="0" fillId="33" borderId="0" xfId="0" applyNumberFormat="1" applyFill="1" applyBorder="1" applyAlignment="1">
      <alignment horizontal="right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" fontId="0" fillId="33" borderId="0" xfId="0" applyNumberForma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left" vertical="center"/>
    </xf>
    <xf numFmtId="209" fontId="0" fillId="33" borderId="14" xfId="0" applyNumberFormat="1" applyFill="1" applyBorder="1" applyAlignment="1">
      <alignment vertical="top"/>
    </xf>
    <xf numFmtId="0" fontId="0" fillId="0" borderId="0" xfId="0" applyAlignment="1">
      <alignment horizontal="center" vertical="center"/>
    </xf>
    <xf numFmtId="2" fontId="0" fillId="33" borderId="0" xfId="0" applyNumberForma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186" fontId="0" fillId="0" borderId="0" xfId="0" applyNumberFormat="1" applyFill="1" applyBorder="1" applyAlignment="1" applyProtection="1">
      <alignment horizontal="center" vertical="center"/>
      <protection hidden="1" locked="0"/>
    </xf>
    <xf numFmtId="2" fontId="0" fillId="0" borderId="0" xfId="0" applyNumberFormat="1" applyFill="1" applyAlignment="1">
      <alignment vertical="center"/>
    </xf>
    <xf numFmtId="186" fontId="0" fillId="35" borderId="10" xfId="0" applyNumberFormat="1" applyFill="1" applyBorder="1" applyAlignment="1" applyProtection="1">
      <alignment horizontal="center" vertical="center"/>
      <protection hidden="1" locked="0"/>
    </xf>
    <xf numFmtId="0" fontId="0" fillId="35" borderId="10" xfId="0" applyFill="1" applyBorder="1" applyAlignment="1" applyProtection="1">
      <alignment horizontal="center" vertical="center"/>
      <protection hidden="1" locked="0"/>
    </xf>
    <xf numFmtId="18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201" fontId="0" fillId="0" borderId="0" xfId="0" applyNumberForma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206" fontId="0" fillId="0" borderId="0" xfId="0" applyNumberFormat="1" applyAlignment="1" applyProtection="1">
      <alignment horizontal="center" vertical="center"/>
      <protection hidden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220" fontId="0" fillId="0" borderId="0" xfId="0" applyNumberFormat="1" applyAlignment="1">
      <alignment horizontal="center" vertical="center"/>
    </xf>
    <xf numFmtId="0" fontId="0" fillId="33" borderId="0" xfId="0" applyFill="1" applyBorder="1" applyAlignment="1">
      <alignment wrapText="1"/>
    </xf>
    <xf numFmtId="2" fontId="4" fillId="33" borderId="0" xfId="0" applyNumberFormat="1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vertical="top"/>
    </xf>
    <xf numFmtId="0" fontId="0" fillId="33" borderId="0" xfId="0" applyFill="1" applyBorder="1" applyAlignment="1">
      <alignment horizontal="center" wrapText="1"/>
    </xf>
    <xf numFmtId="2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200" fontId="0" fillId="33" borderId="0" xfId="0" applyNumberFormat="1" applyFill="1" applyBorder="1" applyAlignment="1">
      <alignment horizontal="right"/>
    </xf>
    <xf numFmtId="209" fontId="0" fillId="33" borderId="0" xfId="0" applyNumberFormat="1" applyFill="1" applyBorder="1" applyAlignment="1">
      <alignment horizontal="left" vertical="top"/>
    </xf>
    <xf numFmtId="2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left" vertical="center"/>
    </xf>
    <xf numFmtId="198" fontId="0" fillId="33" borderId="0" xfId="0" applyNumberFormat="1" applyFill="1" applyBorder="1" applyAlignment="1">
      <alignment horizontal="center"/>
    </xf>
    <xf numFmtId="207" fontId="0" fillId="33" borderId="0" xfId="0" applyNumberFormat="1" applyFill="1" applyBorder="1" applyAlignment="1">
      <alignment horizontal="center" vertical="center"/>
    </xf>
    <xf numFmtId="180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0" fillId="0" borderId="0" xfId="0" applyFont="1" applyAlignment="1" applyProtection="1">
      <alignment horizontal="center"/>
      <protection locked="0"/>
    </xf>
    <xf numFmtId="2" fontId="0" fillId="33" borderId="14" xfId="0" applyNumberForma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2" fontId="0" fillId="33" borderId="0" xfId="0" applyNumberForma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197" fontId="9" fillId="33" borderId="0" xfId="0" applyNumberFormat="1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2" fontId="0" fillId="33" borderId="14" xfId="0" applyNumberFormat="1" applyFill="1" applyBorder="1" applyAlignment="1">
      <alignment horizontal="right" vertical="center"/>
    </xf>
    <xf numFmtId="202" fontId="0" fillId="33" borderId="0" xfId="0" applyNumberFormat="1" applyFill="1" applyBorder="1" applyAlignment="1">
      <alignment horizontal="left" vertical="center"/>
    </xf>
    <xf numFmtId="2" fontId="0" fillId="33" borderId="0" xfId="0" applyNumberFormat="1" applyFill="1" applyBorder="1" applyAlignment="1">
      <alignment horizontal="right" vertical="top"/>
    </xf>
    <xf numFmtId="0" fontId="4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14</xdr:row>
      <xdr:rowOff>0</xdr:rowOff>
    </xdr:from>
    <xdr:to>
      <xdr:col>5</xdr:col>
      <xdr:colOff>381000</xdr:colOff>
      <xdr:row>14</xdr:row>
      <xdr:rowOff>0</xdr:rowOff>
    </xdr:to>
    <xdr:sp>
      <xdr:nvSpPr>
        <xdr:cNvPr id="1" name="Line 14"/>
        <xdr:cNvSpPr>
          <a:spLocks/>
        </xdr:cNvSpPr>
      </xdr:nvSpPr>
      <xdr:spPr>
        <a:xfrm>
          <a:off x="36576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14</xdr:row>
      <xdr:rowOff>0</xdr:rowOff>
    </xdr:from>
    <xdr:to>
      <xdr:col>5</xdr:col>
      <xdr:colOff>381000</xdr:colOff>
      <xdr:row>14</xdr:row>
      <xdr:rowOff>0</xdr:rowOff>
    </xdr:to>
    <xdr:sp>
      <xdr:nvSpPr>
        <xdr:cNvPr id="2" name="Line 16"/>
        <xdr:cNvSpPr>
          <a:spLocks/>
        </xdr:cNvSpPr>
      </xdr:nvSpPr>
      <xdr:spPr>
        <a:xfrm flipV="1">
          <a:off x="36576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0</xdr:rowOff>
    </xdr:from>
    <xdr:to>
      <xdr:col>2</xdr:col>
      <xdr:colOff>666750</xdr:colOff>
      <xdr:row>14</xdr:row>
      <xdr:rowOff>0</xdr:rowOff>
    </xdr:to>
    <xdr:sp>
      <xdr:nvSpPr>
        <xdr:cNvPr id="3" name="Line 20"/>
        <xdr:cNvSpPr>
          <a:spLocks/>
        </xdr:cNvSpPr>
      </xdr:nvSpPr>
      <xdr:spPr>
        <a:xfrm>
          <a:off x="161925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0</xdr:rowOff>
    </xdr:from>
    <xdr:to>
      <xdr:col>6</xdr:col>
      <xdr:colOff>104775</xdr:colOff>
      <xdr:row>14</xdr:row>
      <xdr:rowOff>0</xdr:rowOff>
    </xdr:to>
    <xdr:sp>
      <xdr:nvSpPr>
        <xdr:cNvPr id="4" name="Line 21"/>
        <xdr:cNvSpPr>
          <a:spLocks/>
        </xdr:cNvSpPr>
      </xdr:nvSpPr>
      <xdr:spPr>
        <a:xfrm>
          <a:off x="376237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19050</xdr:colOff>
      <xdr:row>14</xdr:row>
      <xdr:rowOff>0</xdr:rowOff>
    </xdr:to>
    <xdr:sp>
      <xdr:nvSpPr>
        <xdr:cNvPr id="5" name="Line 25"/>
        <xdr:cNvSpPr>
          <a:spLocks/>
        </xdr:cNvSpPr>
      </xdr:nvSpPr>
      <xdr:spPr>
        <a:xfrm>
          <a:off x="971550" y="3076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14</xdr:row>
      <xdr:rowOff>0</xdr:rowOff>
    </xdr:from>
    <xdr:to>
      <xdr:col>6</xdr:col>
      <xdr:colOff>676275</xdr:colOff>
      <xdr:row>14</xdr:row>
      <xdr:rowOff>0</xdr:rowOff>
    </xdr:to>
    <xdr:sp>
      <xdr:nvSpPr>
        <xdr:cNvPr id="6" name="Line 26"/>
        <xdr:cNvSpPr>
          <a:spLocks/>
        </xdr:cNvSpPr>
      </xdr:nvSpPr>
      <xdr:spPr>
        <a:xfrm flipH="1">
          <a:off x="4333875" y="3076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14</xdr:row>
      <xdr:rowOff>0</xdr:rowOff>
    </xdr:from>
    <xdr:to>
      <xdr:col>1</xdr:col>
      <xdr:colOff>190500</xdr:colOff>
      <xdr:row>14</xdr:row>
      <xdr:rowOff>0</xdr:rowOff>
    </xdr:to>
    <xdr:sp>
      <xdr:nvSpPr>
        <xdr:cNvPr id="7" name="Line 35"/>
        <xdr:cNvSpPr>
          <a:spLocks/>
        </xdr:cNvSpPr>
      </xdr:nvSpPr>
      <xdr:spPr>
        <a:xfrm flipV="1">
          <a:off x="32385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14</xdr:row>
      <xdr:rowOff>0</xdr:rowOff>
    </xdr:from>
    <xdr:to>
      <xdr:col>1</xdr:col>
      <xdr:colOff>190500</xdr:colOff>
      <xdr:row>14</xdr:row>
      <xdr:rowOff>0</xdr:rowOff>
    </xdr:to>
    <xdr:sp>
      <xdr:nvSpPr>
        <xdr:cNvPr id="8" name="Line 37"/>
        <xdr:cNvSpPr>
          <a:spLocks/>
        </xdr:cNvSpPr>
      </xdr:nvSpPr>
      <xdr:spPr>
        <a:xfrm>
          <a:off x="32385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0</xdr:rowOff>
    </xdr:from>
    <xdr:to>
      <xdr:col>6</xdr:col>
      <xdr:colOff>104775</xdr:colOff>
      <xdr:row>14</xdr:row>
      <xdr:rowOff>0</xdr:rowOff>
    </xdr:to>
    <xdr:sp>
      <xdr:nvSpPr>
        <xdr:cNvPr id="9" name="Line 57"/>
        <xdr:cNvSpPr>
          <a:spLocks/>
        </xdr:cNvSpPr>
      </xdr:nvSpPr>
      <xdr:spPr>
        <a:xfrm flipH="1">
          <a:off x="3762375" y="3076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19050</xdr:colOff>
      <xdr:row>14</xdr:row>
      <xdr:rowOff>0</xdr:rowOff>
    </xdr:to>
    <xdr:sp>
      <xdr:nvSpPr>
        <xdr:cNvPr id="10" name="Line 58"/>
        <xdr:cNvSpPr>
          <a:spLocks/>
        </xdr:cNvSpPr>
      </xdr:nvSpPr>
      <xdr:spPr>
        <a:xfrm>
          <a:off x="971550" y="3076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14</xdr:row>
      <xdr:rowOff>0</xdr:rowOff>
    </xdr:from>
    <xdr:to>
      <xdr:col>2</xdr:col>
      <xdr:colOff>657225</xdr:colOff>
      <xdr:row>14</xdr:row>
      <xdr:rowOff>0</xdr:rowOff>
    </xdr:to>
    <xdr:sp>
      <xdr:nvSpPr>
        <xdr:cNvPr id="11" name="Line 59"/>
        <xdr:cNvSpPr>
          <a:spLocks/>
        </xdr:cNvSpPr>
      </xdr:nvSpPr>
      <xdr:spPr>
        <a:xfrm>
          <a:off x="1609725" y="3076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2</xdr:col>
      <xdr:colOff>9525</xdr:colOff>
      <xdr:row>14</xdr:row>
      <xdr:rowOff>0</xdr:rowOff>
    </xdr:to>
    <xdr:sp>
      <xdr:nvSpPr>
        <xdr:cNvPr id="12" name="Line 60"/>
        <xdr:cNvSpPr>
          <a:spLocks/>
        </xdr:cNvSpPr>
      </xdr:nvSpPr>
      <xdr:spPr>
        <a:xfrm flipV="1">
          <a:off x="962025" y="3076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14</xdr:row>
      <xdr:rowOff>0</xdr:rowOff>
    </xdr:from>
    <xdr:to>
      <xdr:col>2</xdr:col>
      <xdr:colOff>581025</xdr:colOff>
      <xdr:row>14</xdr:row>
      <xdr:rowOff>0</xdr:rowOff>
    </xdr:to>
    <xdr:sp>
      <xdr:nvSpPr>
        <xdr:cNvPr id="13" name="Line 61"/>
        <xdr:cNvSpPr>
          <a:spLocks/>
        </xdr:cNvSpPr>
      </xdr:nvSpPr>
      <xdr:spPr>
        <a:xfrm flipV="1">
          <a:off x="1533525" y="3076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0</xdr:rowOff>
    </xdr:from>
    <xdr:to>
      <xdr:col>6</xdr:col>
      <xdr:colOff>104775</xdr:colOff>
      <xdr:row>14</xdr:row>
      <xdr:rowOff>0</xdr:rowOff>
    </xdr:to>
    <xdr:sp>
      <xdr:nvSpPr>
        <xdr:cNvPr id="14" name="Line 62"/>
        <xdr:cNvSpPr>
          <a:spLocks/>
        </xdr:cNvSpPr>
      </xdr:nvSpPr>
      <xdr:spPr>
        <a:xfrm flipV="1">
          <a:off x="3762375" y="3076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0</xdr:rowOff>
    </xdr:from>
    <xdr:to>
      <xdr:col>6</xdr:col>
      <xdr:colOff>609600</xdr:colOff>
      <xdr:row>14</xdr:row>
      <xdr:rowOff>0</xdr:rowOff>
    </xdr:to>
    <xdr:sp>
      <xdr:nvSpPr>
        <xdr:cNvPr id="15" name="Line 63"/>
        <xdr:cNvSpPr>
          <a:spLocks/>
        </xdr:cNvSpPr>
      </xdr:nvSpPr>
      <xdr:spPr>
        <a:xfrm>
          <a:off x="4267200" y="3076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14</xdr:row>
      <xdr:rowOff>0</xdr:rowOff>
    </xdr:from>
    <xdr:to>
      <xdr:col>2</xdr:col>
      <xdr:colOff>733425</xdr:colOff>
      <xdr:row>14</xdr:row>
      <xdr:rowOff>0</xdr:rowOff>
    </xdr:to>
    <xdr:sp>
      <xdr:nvSpPr>
        <xdr:cNvPr id="16" name="Line 64"/>
        <xdr:cNvSpPr>
          <a:spLocks/>
        </xdr:cNvSpPr>
      </xdr:nvSpPr>
      <xdr:spPr>
        <a:xfrm>
          <a:off x="1685925" y="3076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14</xdr:row>
      <xdr:rowOff>0</xdr:rowOff>
    </xdr:from>
    <xdr:to>
      <xdr:col>6</xdr:col>
      <xdr:colOff>257175</xdr:colOff>
      <xdr:row>14</xdr:row>
      <xdr:rowOff>0</xdr:rowOff>
    </xdr:to>
    <xdr:sp>
      <xdr:nvSpPr>
        <xdr:cNvPr id="17" name="Line 69"/>
        <xdr:cNvSpPr>
          <a:spLocks/>
        </xdr:cNvSpPr>
      </xdr:nvSpPr>
      <xdr:spPr>
        <a:xfrm flipV="1">
          <a:off x="3914775" y="3076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390525</xdr:colOff>
      <xdr:row>10</xdr:row>
      <xdr:rowOff>171450</xdr:rowOff>
    </xdr:from>
    <xdr:to>
      <xdr:col>15</xdr:col>
      <xdr:colOff>342900</xdr:colOff>
      <xdr:row>11</xdr:row>
      <xdr:rowOff>47625</xdr:rowOff>
    </xdr:to>
    <xdr:sp>
      <xdr:nvSpPr>
        <xdr:cNvPr id="18" name="Freeform 89"/>
        <xdr:cNvSpPr>
          <a:spLocks/>
        </xdr:cNvSpPr>
      </xdr:nvSpPr>
      <xdr:spPr>
        <a:xfrm>
          <a:off x="6162675" y="2181225"/>
          <a:ext cx="409575" cy="142875"/>
        </a:xfrm>
        <a:custGeom>
          <a:pathLst>
            <a:path h="17" w="57">
              <a:moveTo>
                <a:pt x="0" y="5"/>
              </a:moveTo>
              <a:lnTo>
                <a:pt x="32" y="5"/>
              </a:lnTo>
              <a:lnTo>
                <a:pt x="32" y="0"/>
              </a:lnTo>
              <a:lnTo>
                <a:pt x="57" y="11"/>
              </a:lnTo>
              <a:lnTo>
                <a:pt x="33" y="17"/>
              </a:lnTo>
              <a:lnTo>
                <a:pt x="32" y="12"/>
              </a:lnTo>
              <a:lnTo>
                <a:pt x="1" y="12"/>
              </a:lnTo>
              <a:lnTo>
                <a:pt x="0" y="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19</xdr:row>
      <xdr:rowOff>114300</xdr:rowOff>
    </xdr:from>
    <xdr:to>
      <xdr:col>18</xdr:col>
      <xdr:colOff>409575</xdr:colOff>
      <xdr:row>20</xdr:row>
      <xdr:rowOff>28575</xdr:rowOff>
    </xdr:to>
    <xdr:sp>
      <xdr:nvSpPr>
        <xdr:cNvPr id="19" name="Freeform 145"/>
        <xdr:cNvSpPr>
          <a:spLocks/>
        </xdr:cNvSpPr>
      </xdr:nvSpPr>
      <xdr:spPr>
        <a:xfrm>
          <a:off x="7658100" y="4371975"/>
          <a:ext cx="352425" cy="95250"/>
        </a:xfrm>
        <a:custGeom>
          <a:pathLst>
            <a:path h="17" w="57">
              <a:moveTo>
                <a:pt x="0" y="5"/>
              </a:moveTo>
              <a:lnTo>
                <a:pt x="32" y="5"/>
              </a:lnTo>
              <a:lnTo>
                <a:pt x="32" y="0"/>
              </a:lnTo>
              <a:lnTo>
                <a:pt x="57" y="11"/>
              </a:lnTo>
              <a:lnTo>
                <a:pt x="33" y="17"/>
              </a:lnTo>
              <a:lnTo>
                <a:pt x="32" y="12"/>
              </a:lnTo>
              <a:lnTo>
                <a:pt x="1" y="12"/>
              </a:lnTo>
              <a:lnTo>
                <a:pt x="0" y="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18</xdr:row>
      <xdr:rowOff>9525</xdr:rowOff>
    </xdr:from>
    <xdr:to>
      <xdr:col>15</xdr:col>
      <xdr:colOff>104775</xdr:colOff>
      <xdr:row>18</xdr:row>
      <xdr:rowOff>9525</xdr:rowOff>
    </xdr:to>
    <xdr:sp>
      <xdr:nvSpPr>
        <xdr:cNvPr id="20" name="Line 278"/>
        <xdr:cNvSpPr>
          <a:spLocks/>
        </xdr:cNvSpPr>
      </xdr:nvSpPr>
      <xdr:spPr>
        <a:xfrm>
          <a:off x="4819650" y="40005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17</xdr:row>
      <xdr:rowOff>0</xdr:rowOff>
    </xdr:from>
    <xdr:to>
      <xdr:col>15</xdr:col>
      <xdr:colOff>200025</xdr:colOff>
      <xdr:row>22</xdr:row>
      <xdr:rowOff>0</xdr:rowOff>
    </xdr:to>
    <xdr:sp>
      <xdr:nvSpPr>
        <xdr:cNvPr id="21" name="Line 279"/>
        <xdr:cNvSpPr>
          <a:spLocks/>
        </xdr:cNvSpPr>
      </xdr:nvSpPr>
      <xdr:spPr>
        <a:xfrm flipH="1">
          <a:off x="6429375" y="37814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22</xdr:row>
      <xdr:rowOff>0</xdr:rowOff>
    </xdr:from>
    <xdr:to>
      <xdr:col>23</xdr:col>
      <xdr:colOff>152400</xdr:colOff>
      <xdr:row>22</xdr:row>
      <xdr:rowOff>0</xdr:rowOff>
    </xdr:to>
    <xdr:sp>
      <xdr:nvSpPr>
        <xdr:cNvPr id="22" name="Line 280"/>
        <xdr:cNvSpPr>
          <a:spLocks/>
        </xdr:cNvSpPr>
      </xdr:nvSpPr>
      <xdr:spPr>
        <a:xfrm>
          <a:off x="6429375" y="489585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19</xdr:row>
      <xdr:rowOff>9525</xdr:rowOff>
    </xdr:from>
    <xdr:to>
      <xdr:col>16</xdr:col>
      <xdr:colOff>352425</xdr:colOff>
      <xdr:row>19</xdr:row>
      <xdr:rowOff>9525</xdr:rowOff>
    </xdr:to>
    <xdr:sp>
      <xdr:nvSpPr>
        <xdr:cNvPr id="23" name="Line 281"/>
        <xdr:cNvSpPr>
          <a:spLocks/>
        </xdr:cNvSpPr>
      </xdr:nvSpPr>
      <xdr:spPr>
        <a:xfrm>
          <a:off x="6429375" y="4267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16</xdr:row>
      <xdr:rowOff>123825</xdr:rowOff>
    </xdr:from>
    <xdr:to>
      <xdr:col>17</xdr:col>
      <xdr:colOff>152400</xdr:colOff>
      <xdr:row>21</xdr:row>
      <xdr:rowOff>209550</xdr:rowOff>
    </xdr:to>
    <xdr:sp>
      <xdr:nvSpPr>
        <xdr:cNvPr id="24" name="Freeform 283"/>
        <xdr:cNvSpPr>
          <a:spLocks/>
        </xdr:cNvSpPr>
      </xdr:nvSpPr>
      <xdr:spPr>
        <a:xfrm>
          <a:off x="6315075" y="3705225"/>
          <a:ext cx="981075" cy="1133475"/>
        </a:xfrm>
        <a:custGeom>
          <a:pathLst>
            <a:path h="64" w="50">
              <a:moveTo>
                <a:pt x="0" y="0"/>
              </a:moveTo>
              <a:lnTo>
                <a:pt x="12" y="2"/>
              </a:lnTo>
              <a:lnTo>
                <a:pt x="23" y="8"/>
              </a:lnTo>
              <a:lnTo>
                <a:pt x="33" y="24"/>
              </a:lnTo>
              <a:lnTo>
                <a:pt x="44" y="46"/>
              </a:lnTo>
              <a:lnTo>
                <a:pt x="50" y="55"/>
              </a:lnTo>
              <a:cubicBezTo>
                <a:pt x="49" y="63"/>
                <a:pt x="46" y="64"/>
                <a:pt x="38" y="64"/>
              </a:cubicBezTo>
              <a:lnTo>
                <a:pt x="31" y="5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66675</xdr:rowOff>
    </xdr:from>
    <xdr:to>
      <xdr:col>17</xdr:col>
      <xdr:colOff>400050</xdr:colOff>
      <xdr:row>22</xdr:row>
      <xdr:rowOff>9525</xdr:rowOff>
    </xdr:to>
    <xdr:sp>
      <xdr:nvSpPr>
        <xdr:cNvPr id="25" name="Line 285"/>
        <xdr:cNvSpPr>
          <a:spLocks/>
        </xdr:cNvSpPr>
      </xdr:nvSpPr>
      <xdr:spPr>
        <a:xfrm flipH="1" flipV="1">
          <a:off x="7153275" y="4324350"/>
          <a:ext cx="390525" cy="5810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14</xdr:row>
      <xdr:rowOff>228600</xdr:rowOff>
    </xdr:from>
    <xdr:to>
      <xdr:col>11</xdr:col>
      <xdr:colOff>419100</xdr:colOff>
      <xdr:row>16</xdr:row>
      <xdr:rowOff>123825</xdr:rowOff>
    </xdr:to>
    <xdr:sp>
      <xdr:nvSpPr>
        <xdr:cNvPr id="26" name="Line 289"/>
        <xdr:cNvSpPr>
          <a:spLocks/>
        </xdr:cNvSpPr>
      </xdr:nvSpPr>
      <xdr:spPr>
        <a:xfrm>
          <a:off x="5095875" y="33051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19</xdr:row>
      <xdr:rowOff>38100</xdr:rowOff>
    </xdr:from>
    <xdr:to>
      <xdr:col>16</xdr:col>
      <xdr:colOff>285750</xdr:colOff>
      <xdr:row>19</xdr:row>
      <xdr:rowOff>38100</xdr:rowOff>
    </xdr:to>
    <xdr:sp>
      <xdr:nvSpPr>
        <xdr:cNvPr id="27" name="Line 290"/>
        <xdr:cNvSpPr>
          <a:spLocks/>
        </xdr:cNvSpPr>
      </xdr:nvSpPr>
      <xdr:spPr>
        <a:xfrm flipV="1">
          <a:off x="6505575" y="4295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409575</xdr:colOff>
      <xdr:row>19</xdr:row>
      <xdr:rowOff>66675</xdr:rowOff>
    </xdr:from>
    <xdr:to>
      <xdr:col>16</xdr:col>
      <xdr:colOff>161925</xdr:colOff>
      <xdr:row>19</xdr:row>
      <xdr:rowOff>66675</xdr:rowOff>
    </xdr:to>
    <xdr:sp>
      <xdr:nvSpPr>
        <xdr:cNvPr id="28" name="Line 291"/>
        <xdr:cNvSpPr>
          <a:spLocks/>
        </xdr:cNvSpPr>
      </xdr:nvSpPr>
      <xdr:spPr>
        <a:xfrm flipV="1">
          <a:off x="6638925" y="4324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22</xdr:row>
      <xdr:rowOff>9525</xdr:rowOff>
    </xdr:from>
    <xdr:to>
      <xdr:col>15</xdr:col>
      <xdr:colOff>104775</xdr:colOff>
      <xdr:row>22</xdr:row>
      <xdr:rowOff>9525</xdr:rowOff>
    </xdr:to>
    <xdr:sp>
      <xdr:nvSpPr>
        <xdr:cNvPr id="29" name="Line 292"/>
        <xdr:cNvSpPr>
          <a:spLocks/>
        </xdr:cNvSpPr>
      </xdr:nvSpPr>
      <xdr:spPr>
        <a:xfrm flipH="1">
          <a:off x="6115050" y="4905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22</xdr:row>
      <xdr:rowOff>28575</xdr:rowOff>
    </xdr:from>
    <xdr:to>
      <xdr:col>15</xdr:col>
      <xdr:colOff>200025</xdr:colOff>
      <xdr:row>23</xdr:row>
      <xdr:rowOff>200025</xdr:rowOff>
    </xdr:to>
    <xdr:sp>
      <xdr:nvSpPr>
        <xdr:cNvPr id="30" name="Line 298"/>
        <xdr:cNvSpPr>
          <a:spLocks/>
        </xdr:cNvSpPr>
      </xdr:nvSpPr>
      <xdr:spPr>
        <a:xfrm>
          <a:off x="6429375" y="49244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419100</xdr:colOff>
      <xdr:row>22</xdr:row>
      <xdr:rowOff>57150</xdr:rowOff>
    </xdr:from>
    <xdr:to>
      <xdr:col>17</xdr:col>
      <xdr:colOff>419100</xdr:colOff>
      <xdr:row>23</xdr:row>
      <xdr:rowOff>66675</xdr:rowOff>
    </xdr:to>
    <xdr:sp>
      <xdr:nvSpPr>
        <xdr:cNvPr id="31" name="Line 299"/>
        <xdr:cNvSpPr>
          <a:spLocks/>
        </xdr:cNvSpPr>
      </xdr:nvSpPr>
      <xdr:spPr>
        <a:xfrm>
          <a:off x="7562850" y="49530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371475</xdr:colOff>
      <xdr:row>20</xdr:row>
      <xdr:rowOff>123825</xdr:rowOff>
    </xdr:from>
    <xdr:to>
      <xdr:col>18</xdr:col>
      <xdr:colOff>371475</xdr:colOff>
      <xdr:row>21</xdr:row>
      <xdr:rowOff>257175</xdr:rowOff>
    </xdr:to>
    <xdr:sp>
      <xdr:nvSpPr>
        <xdr:cNvPr id="32" name="Line 300"/>
        <xdr:cNvSpPr>
          <a:spLocks/>
        </xdr:cNvSpPr>
      </xdr:nvSpPr>
      <xdr:spPr>
        <a:xfrm flipH="1">
          <a:off x="7972425" y="4562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22</xdr:row>
      <xdr:rowOff>95250</xdr:rowOff>
    </xdr:from>
    <xdr:to>
      <xdr:col>18</xdr:col>
      <xdr:colOff>447675</xdr:colOff>
      <xdr:row>23</xdr:row>
      <xdr:rowOff>76200</xdr:rowOff>
    </xdr:to>
    <xdr:sp>
      <xdr:nvSpPr>
        <xdr:cNvPr id="33" name="Line 301"/>
        <xdr:cNvSpPr>
          <a:spLocks/>
        </xdr:cNvSpPr>
      </xdr:nvSpPr>
      <xdr:spPr>
        <a:xfrm flipH="1">
          <a:off x="8048625" y="49911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23</xdr:row>
      <xdr:rowOff>0</xdr:rowOff>
    </xdr:from>
    <xdr:to>
      <xdr:col>17</xdr:col>
      <xdr:colOff>419100</xdr:colOff>
      <xdr:row>23</xdr:row>
      <xdr:rowOff>0</xdr:rowOff>
    </xdr:to>
    <xdr:sp>
      <xdr:nvSpPr>
        <xdr:cNvPr id="34" name="Line 302"/>
        <xdr:cNvSpPr>
          <a:spLocks/>
        </xdr:cNvSpPr>
      </xdr:nvSpPr>
      <xdr:spPr>
        <a:xfrm>
          <a:off x="6419850" y="50958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35" name="Line 303"/>
        <xdr:cNvSpPr>
          <a:spLocks/>
        </xdr:cNvSpPr>
      </xdr:nvSpPr>
      <xdr:spPr>
        <a:xfrm>
          <a:off x="7553325" y="5095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23</xdr:row>
      <xdr:rowOff>161925</xdr:rowOff>
    </xdr:from>
    <xdr:to>
      <xdr:col>17</xdr:col>
      <xdr:colOff>266700</xdr:colOff>
      <xdr:row>23</xdr:row>
      <xdr:rowOff>161925</xdr:rowOff>
    </xdr:to>
    <xdr:sp>
      <xdr:nvSpPr>
        <xdr:cNvPr id="36" name="Line 304"/>
        <xdr:cNvSpPr>
          <a:spLocks/>
        </xdr:cNvSpPr>
      </xdr:nvSpPr>
      <xdr:spPr>
        <a:xfrm flipH="1">
          <a:off x="6438900" y="52578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23</xdr:row>
      <xdr:rowOff>152400</xdr:rowOff>
    </xdr:from>
    <xdr:to>
      <xdr:col>21</xdr:col>
      <xdr:colOff>95250</xdr:colOff>
      <xdr:row>23</xdr:row>
      <xdr:rowOff>152400</xdr:rowOff>
    </xdr:to>
    <xdr:sp>
      <xdr:nvSpPr>
        <xdr:cNvPr id="37" name="Line 305"/>
        <xdr:cNvSpPr>
          <a:spLocks/>
        </xdr:cNvSpPr>
      </xdr:nvSpPr>
      <xdr:spPr>
        <a:xfrm>
          <a:off x="7800975" y="52482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114300</xdr:rowOff>
    </xdr:from>
    <xdr:to>
      <xdr:col>15</xdr:col>
      <xdr:colOff>19050</xdr:colOff>
      <xdr:row>22</xdr:row>
      <xdr:rowOff>28575</xdr:rowOff>
    </xdr:to>
    <xdr:sp>
      <xdr:nvSpPr>
        <xdr:cNvPr id="38" name="Line 308"/>
        <xdr:cNvSpPr>
          <a:spLocks/>
        </xdr:cNvSpPr>
      </xdr:nvSpPr>
      <xdr:spPr>
        <a:xfrm flipV="1">
          <a:off x="6248400" y="36957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12</xdr:row>
      <xdr:rowOff>200025</xdr:rowOff>
    </xdr:from>
    <xdr:to>
      <xdr:col>22</xdr:col>
      <xdr:colOff>180975</xdr:colOff>
      <xdr:row>12</xdr:row>
      <xdr:rowOff>200025</xdr:rowOff>
    </xdr:to>
    <xdr:sp>
      <xdr:nvSpPr>
        <xdr:cNvPr id="39" name="Line 310"/>
        <xdr:cNvSpPr>
          <a:spLocks/>
        </xdr:cNvSpPr>
      </xdr:nvSpPr>
      <xdr:spPr>
        <a:xfrm>
          <a:off x="6334125" y="274320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9</xdr:row>
      <xdr:rowOff>114300</xdr:rowOff>
    </xdr:from>
    <xdr:to>
      <xdr:col>21</xdr:col>
      <xdr:colOff>200025</xdr:colOff>
      <xdr:row>12</xdr:row>
      <xdr:rowOff>114300</xdr:rowOff>
    </xdr:to>
    <xdr:sp>
      <xdr:nvSpPr>
        <xdr:cNvPr id="40" name="Line 312"/>
        <xdr:cNvSpPr>
          <a:spLocks/>
        </xdr:cNvSpPr>
      </xdr:nvSpPr>
      <xdr:spPr>
        <a:xfrm flipH="1" flipV="1">
          <a:off x="8810625" y="18573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9</xdr:row>
      <xdr:rowOff>200025</xdr:rowOff>
    </xdr:from>
    <xdr:to>
      <xdr:col>15</xdr:col>
      <xdr:colOff>209550</xdr:colOff>
      <xdr:row>9</xdr:row>
      <xdr:rowOff>200025</xdr:rowOff>
    </xdr:to>
    <xdr:sp>
      <xdr:nvSpPr>
        <xdr:cNvPr id="41" name="Line 313"/>
        <xdr:cNvSpPr>
          <a:spLocks/>
        </xdr:cNvSpPr>
      </xdr:nvSpPr>
      <xdr:spPr>
        <a:xfrm flipH="1">
          <a:off x="6029325" y="19431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9</xdr:row>
      <xdr:rowOff>57150</xdr:rowOff>
    </xdr:from>
    <xdr:to>
      <xdr:col>22</xdr:col>
      <xdr:colOff>142875</xdr:colOff>
      <xdr:row>9</xdr:row>
      <xdr:rowOff>57150</xdr:rowOff>
    </xdr:to>
    <xdr:sp>
      <xdr:nvSpPr>
        <xdr:cNvPr id="42" name="Line 314"/>
        <xdr:cNvSpPr>
          <a:spLocks/>
        </xdr:cNvSpPr>
      </xdr:nvSpPr>
      <xdr:spPr>
        <a:xfrm>
          <a:off x="6334125" y="180022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12</xdr:row>
      <xdr:rowOff>28575</xdr:rowOff>
    </xdr:from>
    <xdr:to>
      <xdr:col>15</xdr:col>
      <xdr:colOff>209550</xdr:colOff>
      <xdr:row>12</xdr:row>
      <xdr:rowOff>28575</xdr:rowOff>
    </xdr:to>
    <xdr:sp>
      <xdr:nvSpPr>
        <xdr:cNvPr id="43" name="Line 315"/>
        <xdr:cNvSpPr>
          <a:spLocks/>
        </xdr:cNvSpPr>
      </xdr:nvSpPr>
      <xdr:spPr>
        <a:xfrm>
          <a:off x="6010275" y="25717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9</xdr:row>
      <xdr:rowOff>114300</xdr:rowOff>
    </xdr:from>
    <xdr:to>
      <xdr:col>22</xdr:col>
      <xdr:colOff>161925</xdr:colOff>
      <xdr:row>9</xdr:row>
      <xdr:rowOff>114300</xdr:rowOff>
    </xdr:to>
    <xdr:sp>
      <xdr:nvSpPr>
        <xdr:cNvPr id="44" name="Line 324"/>
        <xdr:cNvSpPr>
          <a:spLocks/>
        </xdr:cNvSpPr>
      </xdr:nvSpPr>
      <xdr:spPr>
        <a:xfrm>
          <a:off x="6438900" y="185737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12</xdr:row>
      <xdr:rowOff>123825</xdr:rowOff>
    </xdr:from>
    <xdr:to>
      <xdr:col>22</xdr:col>
      <xdr:colOff>190500</xdr:colOff>
      <xdr:row>12</xdr:row>
      <xdr:rowOff>123825</xdr:rowOff>
    </xdr:to>
    <xdr:sp>
      <xdr:nvSpPr>
        <xdr:cNvPr id="45" name="Line 325"/>
        <xdr:cNvSpPr>
          <a:spLocks/>
        </xdr:cNvSpPr>
      </xdr:nvSpPr>
      <xdr:spPr>
        <a:xfrm flipV="1">
          <a:off x="6448425" y="266700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9</xdr:row>
      <xdr:rowOff>114300</xdr:rowOff>
    </xdr:from>
    <xdr:to>
      <xdr:col>15</xdr:col>
      <xdr:colOff>209550</xdr:colOff>
      <xdr:row>12</xdr:row>
      <xdr:rowOff>123825</xdr:rowOff>
    </xdr:to>
    <xdr:sp>
      <xdr:nvSpPr>
        <xdr:cNvPr id="46" name="Line 329"/>
        <xdr:cNvSpPr>
          <a:spLocks/>
        </xdr:cNvSpPr>
      </xdr:nvSpPr>
      <xdr:spPr>
        <a:xfrm flipH="1" flipV="1">
          <a:off x="6438900" y="18573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333375</xdr:colOff>
      <xdr:row>8</xdr:row>
      <xdr:rowOff>152400</xdr:rowOff>
    </xdr:from>
    <xdr:to>
      <xdr:col>15</xdr:col>
      <xdr:colOff>219075</xdr:colOff>
      <xdr:row>9</xdr:row>
      <xdr:rowOff>171450</xdr:rowOff>
    </xdr:to>
    <xdr:sp>
      <xdr:nvSpPr>
        <xdr:cNvPr id="47" name="Line 330"/>
        <xdr:cNvSpPr>
          <a:spLocks/>
        </xdr:cNvSpPr>
      </xdr:nvSpPr>
      <xdr:spPr>
        <a:xfrm>
          <a:off x="6105525" y="1590675"/>
          <a:ext cx="342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9</xdr:row>
      <xdr:rowOff>123825</xdr:rowOff>
    </xdr:from>
    <xdr:to>
      <xdr:col>21</xdr:col>
      <xdr:colOff>47625</xdr:colOff>
      <xdr:row>12</xdr:row>
      <xdr:rowOff>114300</xdr:rowOff>
    </xdr:to>
    <xdr:sp>
      <xdr:nvSpPr>
        <xdr:cNvPr id="48" name="Line 332"/>
        <xdr:cNvSpPr>
          <a:spLocks/>
        </xdr:cNvSpPr>
      </xdr:nvSpPr>
      <xdr:spPr>
        <a:xfrm flipV="1">
          <a:off x="8658225" y="18669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8</xdr:row>
      <xdr:rowOff>152400</xdr:rowOff>
    </xdr:from>
    <xdr:to>
      <xdr:col>22</xdr:col>
      <xdr:colOff>361950</xdr:colOff>
      <xdr:row>13</xdr:row>
      <xdr:rowOff>38100</xdr:rowOff>
    </xdr:to>
    <xdr:sp>
      <xdr:nvSpPr>
        <xdr:cNvPr id="49" name="Freeform 333"/>
        <xdr:cNvSpPr>
          <a:spLocks/>
        </xdr:cNvSpPr>
      </xdr:nvSpPr>
      <xdr:spPr>
        <a:xfrm>
          <a:off x="9105900" y="1590675"/>
          <a:ext cx="323850" cy="1257300"/>
        </a:xfrm>
        <a:custGeom>
          <a:pathLst>
            <a:path h="113" w="34">
              <a:moveTo>
                <a:pt x="13" y="0"/>
              </a:moveTo>
              <a:lnTo>
                <a:pt x="13" y="45"/>
              </a:lnTo>
              <a:lnTo>
                <a:pt x="0" y="54"/>
              </a:lnTo>
              <a:cubicBezTo>
                <a:pt x="34" y="57"/>
                <a:pt x="31" y="53"/>
                <a:pt x="17" y="60"/>
              </a:cubicBezTo>
              <a:cubicBezTo>
                <a:pt x="12" y="63"/>
                <a:pt x="16" y="59"/>
                <a:pt x="12" y="63"/>
              </a:cubicBezTo>
              <a:lnTo>
                <a:pt x="14" y="11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8</xdr:row>
      <xdr:rowOff>152400</xdr:rowOff>
    </xdr:from>
    <xdr:to>
      <xdr:col>15</xdr:col>
      <xdr:colOff>209550</xdr:colOff>
      <xdr:row>9</xdr:row>
      <xdr:rowOff>28575</xdr:rowOff>
    </xdr:to>
    <xdr:sp>
      <xdr:nvSpPr>
        <xdr:cNvPr id="50" name="Line 348"/>
        <xdr:cNvSpPr>
          <a:spLocks/>
        </xdr:cNvSpPr>
      </xdr:nvSpPr>
      <xdr:spPr>
        <a:xfrm>
          <a:off x="6438900" y="15906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209550</xdr:colOff>
      <xdr:row>8</xdr:row>
      <xdr:rowOff>171450</xdr:rowOff>
    </xdr:from>
    <xdr:to>
      <xdr:col>21</xdr:col>
      <xdr:colOff>209550</xdr:colOff>
      <xdr:row>9</xdr:row>
      <xdr:rowOff>28575</xdr:rowOff>
    </xdr:to>
    <xdr:sp>
      <xdr:nvSpPr>
        <xdr:cNvPr id="51" name="Line 349"/>
        <xdr:cNvSpPr>
          <a:spLocks/>
        </xdr:cNvSpPr>
      </xdr:nvSpPr>
      <xdr:spPr>
        <a:xfrm>
          <a:off x="8820150" y="1609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8</xdr:row>
      <xdr:rowOff>238125</xdr:rowOff>
    </xdr:from>
    <xdr:to>
      <xdr:col>21</xdr:col>
      <xdr:colOff>228600</xdr:colOff>
      <xdr:row>8</xdr:row>
      <xdr:rowOff>238125</xdr:rowOff>
    </xdr:to>
    <xdr:sp>
      <xdr:nvSpPr>
        <xdr:cNvPr id="52" name="Line 350"/>
        <xdr:cNvSpPr>
          <a:spLocks/>
        </xdr:cNvSpPr>
      </xdr:nvSpPr>
      <xdr:spPr>
        <a:xfrm flipV="1">
          <a:off x="6429375" y="16764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15</xdr:row>
      <xdr:rowOff>209550</xdr:rowOff>
    </xdr:from>
    <xdr:to>
      <xdr:col>15</xdr:col>
      <xdr:colOff>381000</xdr:colOff>
      <xdr:row>16</xdr:row>
      <xdr:rowOff>57150</xdr:rowOff>
    </xdr:to>
    <xdr:sp>
      <xdr:nvSpPr>
        <xdr:cNvPr id="53" name="Freeform 355"/>
        <xdr:cNvSpPr>
          <a:spLocks/>
        </xdr:cNvSpPr>
      </xdr:nvSpPr>
      <xdr:spPr>
        <a:xfrm rot="1166401">
          <a:off x="6343650" y="3552825"/>
          <a:ext cx="266700" cy="85725"/>
        </a:xfrm>
        <a:custGeom>
          <a:pathLst>
            <a:path h="17" w="57">
              <a:moveTo>
                <a:pt x="0" y="5"/>
              </a:moveTo>
              <a:lnTo>
                <a:pt x="32" y="5"/>
              </a:lnTo>
              <a:lnTo>
                <a:pt x="32" y="0"/>
              </a:lnTo>
              <a:lnTo>
                <a:pt x="57" y="11"/>
              </a:lnTo>
              <a:lnTo>
                <a:pt x="33" y="17"/>
              </a:lnTo>
              <a:lnTo>
                <a:pt x="32" y="12"/>
              </a:lnTo>
              <a:lnTo>
                <a:pt x="1" y="12"/>
              </a:lnTo>
              <a:lnTo>
                <a:pt x="0" y="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9</xdr:row>
      <xdr:rowOff>219075</xdr:rowOff>
    </xdr:from>
    <xdr:to>
      <xdr:col>16</xdr:col>
      <xdr:colOff>85725</xdr:colOff>
      <xdr:row>12</xdr:row>
      <xdr:rowOff>9525</xdr:rowOff>
    </xdr:to>
    <xdr:sp>
      <xdr:nvSpPr>
        <xdr:cNvPr id="54" name="Line 360"/>
        <xdr:cNvSpPr>
          <a:spLocks/>
        </xdr:cNvSpPr>
      </xdr:nvSpPr>
      <xdr:spPr>
        <a:xfrm>
          <a:off x="6772275" y="19621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9</xdr:row>
      <xdr:rowOff>104775</xdr:rowOff>
    </xdr:from>
    <xdr:to>
      <xdr:col>16</xdr:col>
      <xdr:colOff>419100</xdr:colOff>
      <xdr:row>12</xdr:row>
      <xdr:rowOff>123825</xdr:rowOff>
    </xdr:to>
    <xdr:sp>
      <xdr:nvSpPr>
        <xdr:cNvPr id="55" name="Line 362"/>
        <xdr:cNvSpPr>
          <a:spLocks/>
        </xdr:cNvSpPr>
      </xdr:nvSpPr>
      <xdr:spPr>
        <a:xfrm>
          <a:off x="7105650" y="18478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9</xdr:row>
      <xdr:rowOff>47625</xdr:rowOff>
    </xdr:from>
    <xdr:to>
      <xdr:col>14</xdr:col>
      <xdr:colOff>342900</xdr:colOff>
      <xdr:row>12</xdr:row>
      <xdr:rowOff>247650</xdr:rowOff>
    </xdr:to>
    <xdr:sp>
      <xdr:nvSpPr>
        <xdr:cNvPr id="56" name="Freeform 374"/>
        <xdr:cNvSpPr>
          <a:spLocks/>
        </xdr:cNvSpPr>
      </xdr:nvSpPr>
      <xdr:spPr>
        <a:xfrm>
          <a:off x="5972175" y="1790700"/>
          <a:ext cx="142875" cy="1000125"/>
        </a:xfrm>
        <a:custGeom>
          <a:pathLst>
            <a:path h="113" w="34">
              <a:moveTo>
                <a:pt x="13" y="0"/>
              </a:moveTo>
              <a:lnTo>
                <a:pt x="13" y="45"/>
              </a:lnTo>
              <a:lnTo>
                <a:pt x="0" y="54"/>
              </a:lnTo>
              <a:cubicBezTo>
                <a:pt x="34" y="57"/>
                <a:pt x="31" y="53"/>
                <a:pt x="17" y="60"/>
              </a:cubicBezTo>
              <a:cubicBezTo>
                <a:pt x="12" y="63"/>
                <a:pt x="16" y="59"/>
                <a:pt x="12" y="63"/>
              </a:cubicBezTo>
              <a:lnTo>
                <a:pt x="14" y="11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12</xdr:row>
      <xdr:rowOff>123825</xdr:rowOff>
    </xdr:from>
    <xdr:to>
      <xdr:col>15</xdr:col>
      <xdr:colOff>104775</xdr:colOff>
      <xdr:row>12</xdr:row>
      <xdr:rowOff>123825</xdr:rowOff>
    </xdr:to>
    <xdr:sp>
      <xdr:nvSpPr>
        <xdr:cNvPr id="57" name="Line 375"/>
        <xdr:cNvSpPr>
          <a:spLocks/>
        </xdr:cNvSpPr>
      </xdr:nvSpPr>
      <xdr:spPr>
        <a:xfrm flipV="1">
          <a:off x="6019800" y="26670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9</xdr:row>
      <xdr:rowOff>123825</xdr:rowOff>
    </xdr:from>
    <xdr:to>
      <xdr:col>15</xdr:col>
      <xdr:colOff>104775</xdr:colOff>
      <xdr:row>9</xdr:row>
      <xdr:rowOff>123825</xdr:rowOff>
    </xdr:to>
    <xdr:sp>
      <xdr:nvSpPr>
        <xdr:cNvPr id="58" name="Line 377"/>
        <xdr:cNvSpPr>
          <a:spLocks/>
        </xdr:cNvSpPr>
      </xdr:nvSpPr>
      <xdr:spPr>
        <a:xfrm>
          <a:off x="6019800" y="1866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14</xdr:row>
      <xdr:rowOff>123825</xdr:rowOff>
    </xdr:from>
    <xdr:to>
      <xdr:col>17</xdr:col>
      <xdr:colOff>47625</xdr:colOff>
      <xdr:row>14</xdr:row>
      <xdr:rowOff>123825</xdr:rowOff>
    </xdr:to>
    <xdr:sp>
      <xdr:nvSpPr>
        <xdr:cNvPr id="59" name="Line 385"/>
        <xdr:cNvSpPr>
          <a:spLocks/>
        </xdr:cNvSpPr>
      </xdr:nvSpPr>
      <xdr:spPr>
        <a:xfrm flipV="1">
          <a:off x="4933950" y="320040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18</xdr:row>
      <xdr:rowOff>133350</xdr:rowOff>
    </xdr:from>
    <xdr:to>
      <xdr:col>22</xdr:col>
      <xdr:colOff>447675</xdr:colOff>
      <xdr:row>18</xdr:row>
      <xdr:rowOff>133350</xdr:rowOff>
    </xdr:to>
    <xdr:sp>
      <xdr:nvSpPr>
        <xdr:cNvPr id="60" name="Line 389"/>
        <xdr:cNvSpPr>
          <a:spLocks/>
        </xdr:cNvSpPr>
      </xdr:nvSpPr>
      <xdr:spPr>
        <a:xfrm flipH="1">
          <a:off x="8724900" y="41243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14</xdr:row>
      <xdr:rowOff>123825</xdr:rowOff>
    </xdr:from>
    <xdr:to>
      <xdr:col>21</xdr:col>
      <xdr:colOff>104775</xdr:colOff>
      <xdr:row>18</xdr:row>
      <xdr:rowOff>133350</xdr:rowOff>
    </xdr:to>
    <xdr:sp>
      <xdr:nvSpPr>
        <xdr:cNvPr id="61" name="Line 392"/>
        <xdr:cNvSpPr>
          <a:spLocks/>
        </xdr:cNvSpPr>
      </xdr:nvSpPr>
      <xdr:spPr>
        <a:xfrm>
          <a:off x="7200900" y="3200400"/>
          <a:ext cx="15144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14</xdr:row>
      <xdr:rowOff>123825</xdr:rowOff>
    </xdr:from>
    <xdr:to>
      <xdr:col>11</xdr:col>
      <xdr:colOff>190500</xdr:colOff>
      <xdr:row>14</xdr:row>
      <xdr:rowOff>123825</xdr:rowOff>
    </xdr:to>
    <xdr:sp>
      <xdr:nvSpPr>
        <xdr:cNvPr id="62" name="Line 393"/>
        <xdr:cNvSpPr>
          <a:spLocks/>
        </xdr:cNvSpPr>
      </xdr:nvSpPr>
      <xdr:spPr>
        <a:xfrm flipH="1">
          <a:off x="4705350" y="3200400"/>
          <a:ext cx="161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18</xdr:row>
      <xdr:rowOff>9525</xdr:rowOff>
    </xdr:from>
    <xdr:to>
      <xdr:col>11</xdr:col>
      <xdr:colOff>190500</xdr:colOff>
      <xdr:row>18</xdr:row>
      <xdr:rowOff>9525</xdr:rowOff>
    </xdr:to>
    <xdr:sp>
      <xdr:nvSpPr>
        <xdr:cNvPr id="63" name="Line 394"/>
        <xdr:cNvSpPr>
          <a:spLocks/>
        </xdr:cNvSpPr>
      </xdr:nvSpPr>
      <xdr:spPr>
        <a:xfrm flipH="1">
          <a:off x="4695825" y="4000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14</xdr:row>
      <xdr:rowOff>104775</xdr:rowOff>
    </xdr:from>
    <xdr:to>
      <xdr:col>11</xdr:col>
      <xdr:colOff>76200</xdr:colOff>
      <xdr:row>18</xdr:row>
      <xdr:rowOff>19050</xdr:rowOff>
    </xdr:to>
    <xdr:sp>
      <xdr:nvSpPr>
        <xdr:cNvPr id="64" name="Line 395"/>
        <xdr:cNvSpPr>
          <a:spLocks/>
        </xdr:cNvSpPr>
      </xdr:nvSpPr>
      <xdr:spPr>
        <a:xfrm flipH="1">
          <a:off x="4752975" y="31813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409575</xdr:colOff>
      <xdr:row>18</xdr:row>
      <xdr:rowOff>114300</xdr:rowOff>
    </xdr:from>
    <xdr:to>
      <xdr:col>22</xdr:col>
      <xdr:colOff>409575</xdr:colOff>
      <xdr:row>22</xdr:row>
      <xdr:rowOff>0</xdr:rowOff>
    </xdr:to>
    <xdr:sp>
      <xdr:nvSpPr>
        <xdr:cNvPr id="65" name="Line 396"/>
        <xdr:cNvSpPr>
          <a:spLocks/>
        </xdr:cNvSpPr>
      </xdr:nvSpPr>
      <xdr:spPr>
        <a:xfrm>
          <a:off x="9477375" y="41052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16</xdr:row>
      <xdr:rowOff>133350</xdr:rowOff>
    </xdr:from>
    <xdr:to>
      <xdr:col>15</xdr:col>
      <xdr:colOff>104775</xdr:colOff>
      <xdr:row>18</xdr:row>
      <xdr:rowOff>9525</xdr:rowOff>
    </xdr:to>
    <xdr:sp>
      <xdr:nvSpPr>
        <xdr:cNvPr id="66" name="Line 399"/>
        <xdr:cNvSpPr>
          <a:spLocks/>
        </xdr:cNvSpPr>
      </xdr:nvSpPr>
      <xdr:spPr>
        <a:xfrm flipV="1">
          <a:off x="6334125" y="37147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16</xdr:row>
      <xdr:rowOff>133350</xdr:rowOff>
    </xdr:from>
    <xdr:to>
      <xdr:col>15</xdr:col>
      <xdr:colOff>200025</xdr:colOff>
      <xdr:row>17</xdr:row>
      <xdr:rowOff>9525</xdr:rowOff>
    </xdr:to>
    <xdr:sp>
      <xdr:nvSpPr>
        <xdr:cNvPr id="67" name="Line 400"/>
        <xdr:cNvSpPr>
          <a:spLocks/>
        </xdr:cNvSpPr>
      </xdr:nvSpPr>
      <xdr:spPr>
        <a:xfrm>
          <a:off x="6343650" y="37147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16</xdr:row>
      <xdr:rowOff>133350</xdr:rowOff>
    </xdr:from>
    <xdr:to>
      <xdr:col>15</xdr:col>
      <xdr:colOff>104775</xdr:colOff>
      <xdr:row>16</xdr:row>
      <xdr:rowOff>133350</xdr:rowOff>
    </xdr:to>
    <xdr:sp>
      <xdr:nvSpPr>
        <xdr:cNvPr id="68" name="Line 401"/>
        <xdr:cNvSpPr>
          <a:spLocks/>
        </xdr:cNvSpPr>
      </xdr:nvSpPr>
      <xdr:spPr>
        <a:xfrm flipH="1">
          <a:off x="4714875" y="37147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9</xdr:row>
      <xdr:rowOff>209550</xdr:rowOff>
    </xdr:from>
    <xdr:to>
      <xdr:col>15</xdr:col>
      <xdr:colOff>104775</xdr:colOff>
      <xdr:row>12</xdr:row>
      <xdr:rowOff>19050</xdr:rowOff>
    </xdr:to>
    <xdr:sp>
      <xdr:nvSpPr>
        <xdr:cNvPr id="69" name="Line 403"/>
        <xdr:cNvSpPr>
          <a:spLocks/>
        </xdr:cNvSpPr>
      </xdr:nvSpPr>
      <xdr:spPr>
        <a:xfrm flipH="1" flipV="1">
          <a:off x="6334125" y="19526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20</xdr:row>
      <xdr:rowOff>114300</xdr:rowOff>
    </xdr:from>
    <xdr:to>
      <xdr:col>19</xdr:col>
      <xdr:colOff>238125</xdr:colOff>
      <xdr:row>22</xdr:row>
      <xdr:rowOff>0</xdr:rowOff>
    </xdr:to>
    <xdr:sp>
      <xdr:nvSpPr>
        <xdr:cNvPr id="70" name="Rectangle 404"/>
        <xdr:cNvSpPr>
          <a:spLocks/>
        </xdr:cNvSpPr>
      </xdr:nvSpPr>
      <xdr:spPr>
        <a:xfrm>
          <a:off x="8039100" y="4552950"/>
          <a:ext cx="2571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21</xdr:row>
      <xdr:rowOff>66675</xdr:rowOff>
    </xdr:from>
    <xdr:to>
      <xdr:col>21</xdr:col>
      <xdr:colOff>219075</xdr:colOff>
      <xdr:row>22</xdr:row>
      <xdr:rowOff>0</xdr:rowOff>
    </xdr:to>
    <xdr:sp>
      <xdr:nvSpPr>
        <xdr:cNvPr id="71" name="Rectangle 405"/>
        <xdr:cNvSpPr>
          <a:spLocks/>
        </xdr:cNvSpPr>
      </xdr:nvSpPr>
      <xdr:spPr>
        <a:xfrm>
          <a:off x="8686800" y="4695825"/>
          <a:ext cx="142875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314325</xdr:colOff>
      <xdr:row>20</xdr:row>
      <xdr:rowOff>123825</xdr:rowOff>
    </xdr:from>
    <xdr:to>
      <xdr:col>18</xdr:col>
      <xdr:colOff>390525</xdr:colOff>
      <xdr:row>20</xdr:row>
      <xdr:rowOff>123825</xdr:rowOff>
    </xdr:to>
    <xdr:sp>
      <xdr:nvSpPr>
        <xdr:cNvPr id="72" name="Line 407"/>
        <xdr:cNvSpPr>
          <a:spLocks/>
        </xdr:cNvSpPr>
      </xdr:nvSpPr>
      <xdr:spPr>
        <a:xfrm flipH="1">
          <a:off x="7915275" y="45624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16</xdr:row>
      <xdr:rowOff>123825</xdr:rowOff>
    </xdr:from>
    <xdr:to>
      <xdr:col>11</xdr:col>
      <xdr:colOff>419100</xdr:colOff>
      <xdr:row>18</xdr:row>
      <xdr:rowOff>28575</xdr:rowOff>
    </xdr:to>
    <xdr:sp>
      <xdr:nvSpPr>
        <xdr:cNvPr id="73" name="Line 410"/>
        <xdr:cNvSpPr>
          <a:spLocks/>
        </xdr:cNvSpPr>
      </xdr:nvSpPr>
      <xdr:spPr>
        <a:xfrm>
          <a:off x="5095875" y="37052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12</xdr:row>
      <xdr:rowOff>123825</xdr:rowOff>
    </xdr:from>
    <xdr:to>
      <xdr:col>15</xdr:col>
      <xdr:colOff>104775</xdr:colOff>
      <xdr:row>12</xdr:row>
      <xdr:rowOff>200025</xdr:rowOff>
    </xdr:to>
    <xdr:sp>
      <xdr:nvSpPr>
        <xdr:cNvPr id="74" name="Line 411"/>
        <xdr:cNvSpPr>
          <a:spLocks/>
        </xdr:cNvSpPr>
      </xdr:nvSpPr>
      <xdr:spPr>
        <a:xfrm flipH="1" flipV="1">
          <a:off x="6334125" y="2667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9</xdr:row>
      <xdr:rowOff>57150</xdr:rowOff>
    </xdr:from>
    <xdr:to>
      <xdr:col>15</xdr:col>
      <xdr:colOff>104775</xdr:colOff>
      <xdr:row>9</xdr:row>
      <xdr:rowOff>123825</xdr:rowOff>
    </xdr:to>
    <xdr:sp>
      <xdr:nvSpPr>
        <xdr:cNvPr id="75" name="Line 412"/>
        <xdr:cNvSpPr>
          <a:spLocks/>
        </xdr:cNvSpPr>
      </xdr:nvSpPr>
      <xdr:spPr>
        <a:xfrm flipV="1">
          <a:off x="6334125" y="18002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</xdr:row>
      <xdr:rowOff>9525</xdr:rowOff>
    </xdr:from>
    <xdr:to>
      <xdr:col>30</xdr:col>
      <xdr:colOff>9525</xdr:colOff>
      <xdr:row>4</xdr:row>
      <xdr:rowOff>0</xdr:rowOff>
    </xdr:to>
    <xdr:sp>
      <xdr:nvSpPr>
        <xdr:cNvPr id="76" name="Line 413"/>
        <xdr:cNvSpPr>
          <a:spLocks/>
        </xdr:cNvSpPr>
      </xdr:nvSpPr>
      <xdr:spPr>
        <a:xfrm>
          <a:off x="13039725" y="352425"/>
          <a:ext cx="4667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23</xdr:row>
      <xdr:rowOff>9525</xdr:rowOff>
    </xdr:from>
    <xdr:to>
      <xdr:col>21</xdr:col>
      <xdr:colOff>95250</xdr:colOff>
      <xdr:row>24</xdr:row>
      <xdr:rowOff>57150</xdr:rowOff>
    </xdr:to>
    <xdr:sp>
      <xdr:nvSpPr>
        <xdr:cNvPr id="77" name="Line 417"/>
        <xdr:cNvSpPr>
          <a:spLocks/>
        </xdr:cNvSpPr>
      </xdr:nvSpPr>
      <xdr:spPr>
        <a:xfrm>
          <a:off x="8705850" y="51054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295275</xdr:colOff>
      <xdr:row>21</xdr:row>
      <xdr:rowOff>47625</xdr:rowOff>
    </xdr:from>
    <xdr:to>
      <xdr:col>21</xdr:col>
      <xdr:colOff>0</xdr:colOff>
      <xdr:row>21</xdr:row>
      <xdr:rowOff>257175</xdr:rowOff>
    </xdr:to>
    <xdr:sp>
      <xdr:nvSpPr>
        <xdr:cNvPr id="78" name="Line 418"/>
        <xdr:cNvSpPr>
          <a:spLocks/>
        </xdr:cNvSpPr>
      </xdr:nvSpPr>
      <xdr:spPr>
        <a:xfrm>
          <a:off x="8601075" y="467677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21</xdr:row>
      <xdr:rowOff>57150</xdr:rowOff>
    </xdr:from>
    <xdr:to>
      <xdr:col>21</xdr:col>
      <xdr:colOff>47625</xdr:colOff>
      <xdr:row>21</xdr:row>
      <xdr:rowOff>57150</xdr:rowOff>
    </xdr:to>
    <xdr:sp>
      <xdr:nvSpPr>
        <xdr:cNvPr id="79" name="Line 419"/>
        <xdr:cNvSpPr>
          <a:spLocks/>
        </xdr:cNvSpPr>
      </xdr:nvSpPr>
      <xdr:spPr>
        <a:xfrm flipH="1">
          <a:off x="8582025" y="468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19</xdr:row>
      <xdr:rowOff>57150</xdr:rowOff>
    </xdr:from>
    <xdr:to>
      <xdr:col>20</xdr:col>
      <xdr:colOff>47625</xdr:colOff>
      <xdr:row>21</xdr:row>
      <xdr:rowOff>257175</xdr:rowOff>
    </xdr:to>
    <xdr:sp>
      <xdr:nvSpPr>
        <xdr:cNvPr id="80" name="Line 420"/>
        <xdr:cNvSpPr>
          <a:spLocks/>
        </xdr:cNvSpPr>
      </xdr:nvSpPr>
      <xdr:spPr>
        <a:xfrm>
          <a:off x="8353425" y="43148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14</xdr:row>
      <xdr:rowOff>238125</xdr:rowOff>
    </xdr:from>
    <xdr:to>
      <xdr:col>23</xdr:col>
      <xdr:colOff>9525</xdr:colOff>
      <xdr:row>19</xdr:row>
      <xdr:rowOff>76200</xdr:rowOff>
    </xdr:to>
    <xdr:sp>
      <xdr:nvSpPr>
        <xdr:cNvPr id="81" name="Freeform 426"/>
        <xdr:cNvSpPr>
          <a:spLocks/>
        </xdr:cNvSpPr>
      </xdr:nvSpPr>
      <xdr:spPr>
        <a:xfrm>
          <a:off x="4933950" y="3314700"/>
          <a:ext cx="4600575" cy="1019175"/>
        </a:xfrm>
        <a:custGeom>
          <a:pathLst>
            <a:path h="107" w="473">
              <a:moveTo>
                <a:pt x="0" y="0"/>
              </a:moveTo>
              <a:lnTo>
                <a:pt x="27" y="1"/>
              </a:lnTo>
              <a:lnTo>
                <a:pt x="81" y="4"/>
              </a:lnTo>
              <a:lnTo>
                <a:pt x="122" y="6"/>
              </a:lnTo>
              <a:lnTo>
                <a:pt x="143" y="10"/>
              </a:lnTo>
              <a:lnTo>
                <a:pt x="160" y="17"/>
              </a:lnTo>
              <a:lnTo>
                <a:pt x="176" y="29"/>
              </a:lnTo>
              <a:lnTo>
                <a:pt x="198" y="49"/>
              </a:lnTo>
              <a:lnTo>
                <a:pt x="211" y="63"/>
              </a:lnTo>
              <a:lnTo>
                <a:pt x="223" y="82"/>
              </a:lnTo>
              <a:lnTo>
                <a:pt x="231" y="94"/>
              </a:lnTo>
              <a:lnTo>
                <a:pt x="237" y="107"/>
              </a:lnTo>
              <a:lnTo>
                <a:pt x="246" y="107"/>
              </a:lnTo>
              <a:cubicBezTo>
                <a:pt x="251" y="105"/>
                <a:pt x="256" y="102"/>
                <a:pt x="261" y="101"/>
              </a:cubicBezTo>
              <a:cubicBezTo>
                <a:pt x="265" y="100"/>
                <a:pt x="273" y="107"/>
                <a:pt x="273" y="107"/>
              </a:cubicBezTo>
              <a:lnTo>
                <a:pt x="285" y="103"/>
              </a:lnTo>
              <a:lnTo>
                <a:pt x="296" y="105"/>
              </a:lnTo>
              <a:lnTo>
                <a:pt x="304" y="102"/>
              </a:lnTo>
              <a:lnTo>
                <a:pt x="317" y="104"/>
              </a:lnTo>
              <a:lnTo>
                <a:pt x="346" y="105"/>
              </a:lnTo>
              <a:lnTo>
                <a:pt x="377" y="105"/>
              </a:lnTo>
              <a:lnTo>
                <a:pt x="473" y="10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19</xdr:row>
      <xdr:rowOff>95250</xdr:rowOff>
    </xdr:from>
    <xdr:to>
      <xdr:col>16</xdr:col>
      <xdr:colOff>104775</xdr:colOff>
      <xdr:row>19</xdr:row>
      <xdr:rowOff>95250</xdr:rowOff>
    </xdr:to>
    <xdr:sp>
      <xdr:nvSpPr>
        <xdr:cNvPr id="82" name="Line 427"/>
        <xdr:cNvSpPr>
          <a:spLocks/>
        </xdr:cNvSpPr>
      </xdr:nvSpPr>
      <xdr:spPr>
        <a:xfrm>
          <a:off x="6724650" y="4352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9</xdr:row>
      <xdr:rowOff>228600</xdr:rowOff>
    </xdr:from>
    <xdr:to>
      <xdr:col>16</xdr:col>
      <xdr:colOff>142875</xdr:colOff>
      <xdr:row>9</xdr:row>
      <xdr:rowOff>228600</xdr:rowOff>
    </xdr:to>
    <xdr:sp>
      <xdr:nvSpPr>
        <xdr:cNvPr id="83" name="Line 428"/>
        <xdr:cNvSpPr>
          <a:spLocks/>
        </xdr:cNvSpPr>
      </xdr:nvSpPr>
      <xdr:spPr>
        <a:xfrm>
          <a:off x="6705600" y="19716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12</xdr:row>
      <xdr:rowOff>19050</xdr:rowOff>
    </xdr:from>
    <xdr:to>
      <xdr:col>16</xdr:col>
      <xdr:colOff>200025</xdr:colOff>
      <xdr:row>12</xdr:row>
      <xdr:rowOff>19050</xdr:rowOff>
    </xdr:to>
    <xdr:sp>
      <xdr:nvSpPr>
        <xdr:cNvPr id="84" name="Line 429"/>
        <xdr:cNvSpPr>
          <a:spLocks/>
        </xdr:cNvSpPr>
      </xdr:nvSpPr>
      <xdr:spPr>
        <a:xfrm>
          <a:off x="6705600" y="2562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38100</xdr:rowOff>
    </xdr:from>
    <xdr:to>
      <xdr:col>15</xdr:col>
      <xdr:colOff>19050</xdr:colOff>
      <xdr:row>16</xdr:row>
      <xdr:rowOff>133350</xdr:rowOff>
    </xdr:to>
    <xdr:sp>
      <xdr:nvSpPr>
        <xdr:cNvPr id="85" name="Line 431"/>
        <xdr:cNvSpPr>
          <a:spLocks/>
        </xdr:cNvSpPr>
      </xdr:nvSpPr>
      <xdr:spPr>
        <a:xfrm>
          <a:off x="6248400" y="33813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152400</xdr:rowOff>
    </xdr:from>
    <xdr:to>
      <xdr:col>15</xdr:col>
      <xdr:colOff>9525</xdr:colOff>
      <xdr:row>13</xdr:row>
      <xdr:rowOff>152400</xdr:rowOff>
    </xdr:to>
    <xdr:sp>
      <xdr:nvSpPr>
        <xdr:cNvPr id="86" name="Line 432"/>
        <xdr:cNvSpPr>
          <a:spLocks/>
        </xdr:cNvSpPr>
      </xdr:nvSpPr>
      <xdr:spPr>
        <a:xfrm>
          <a:off x="5781675" y="2962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161925</xdr:rowOff>
    </xdr:from>
    <xdr:to>
      <xdr:col>15</xdr:col>
      <xdr:colOff>9525</xdr:colOff>
      <xdr:row>14</xdr:row>
      <xdr:rowOff>114300</xdr:rowOff>
    </xdr:to>
    <xdr:sp>
      <xdr:nvSpPr>
        <xdr:cNvPr id="87" name="Line 433"/>
        <xdr:cNvSpPr>
          <a:spLocks/>
        </xdr:cNvSpPr>
      </xdr:nvSpPr>
      <xdr:spPr>
        <a:xfrm>
          <a:off x="6238875" y="29718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238125</xdr:colOff>
      <xdr:row>17</xdr:row>
      <xdr:rowOff>190500</xdr:rowOff>
    </xdr:from>
    <xdr:to>
      <xdr:col>22</xdr:col>
      <xdr:colOff>228600</xdr:colOff>
      <xdr:row>17</xdr:row>
      <xdr:rowOff>190500</xdr:rowOff>
    </xdr:to>
    <xdr:sp>
      <xdr:nvSpPr>
        <xdr:cNvPr id="88" name="Line 434"/>
        <xdr:cNvSpPr>
          <a:spLocks/>
        </xdr:cNvSpPr>
      </xdr:nvSpPr>
      <xdr:spPr>
        <a:xfrm flipH="1">
          <a:off x="8848725" y="3971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238125</xdr:colOff>
      <xdr:row>17</xdr:row>
      <xdr:rowOff>200025</xdr:rowOff>
    </xdr:from>
    <xdr:to>
      <xdr:col>21</xdr:col>
      <xdr:colOff>238125</xdr:colOff>
      <xdr:row>18</xdr:row>
      <xdr:rowOff>133350</xdr:rowOff>
    </xdr:to>
    <xdr:sp>
      <xdr:nvSpPr>
        <xdr:cNvPr id="89" name="Line 435"/>
        <xdr:cNvSpPr>
          <a:spLocks/>
        </xdr:cNvSpPr>
      </xdr:nvSpPr>
      <xdr:spPr>
        <a:xfrm>
          <a:off x="8848725" y="3981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21</xdr:row>
      <xdr:rowOff>180975</xdr:rowOff>
    </xdr:from>
    <xdr:to>
      <xdr:col>17</xdr:col>
      <xdr:colOff>371475</xdr:colOff>
      <xdr:row>22</xdr:row>
      <xdr:rowOff>19050</xdr:rowOff>
    </xdr:to>
    <xdr:sp>
      <xdr:nvSpPr>
        <xdr:cNvPr id="90" name="Arc 438"/>
        <xdr:cNvSpPr>
          <a:spLocks/>
        </xdr:cNvSpPr>
      </xdr:nvSpPr>
      <xdr:spPr>
        <a:xfrm flipH="1">
          <a:off x="7439025" y="4810125"/>
          <a:ext cx="76200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14</xdr:row>
      <xdr:rowOff>123825</xdr:rowOff>
    </xdr:from>
    <xdr:to>
      <xdr:col>15</xdr:col>
      <xdr:colOff>95250</xdr:colOff>
      <xdr:row>15</xdr:row>
      <xdr:rowOff>76200</xdr:rowOff>
    </xdr:to>
    <xdr:sp>
      <xdr:nvSpPr>
        <xdr:cNvPr id="91" name="Line 439"/>
        <xdr:cNvSpPr>
          <a:spLocks/>
        </xdr:cNvSpPr>
      </xdr:nvSpPr>
      <xdr:spPr>
        <a:xfrm flipV="1">
          <a:off x="6324600" y="3200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14</xdr:row>
      <xdr:rowOff>133350</xdr:rowOff>
    </xdr:from>
    <xdr:to>
      <xdr:col>15</xdr:col>
      <xdr:colOff>200025</xdr:colOff>
      <xdr:row>15</xdr:row>
      <xdr:rowOff>114300</xdr:rowOff>
    </xdr:to>
    <xdr:sp>
      <xdr:nvSpPr>
        <xdr:cNvPr id="92" name="Line 440"/>
        <xdr:cNvSpPr>
          <a:spLocks/>
        </xdr:cNvSpPr>
      </xdr:nvSpPr>
      <xdr:spPr>
        <a:xfrm flipV="1">
          <a:off x="6429375" y="32099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16</xdr:row>
      <xdr:rowOff>152400</xdr:rowOff>
    </xdr:from>
    <xdr:to>
      <xdr:col>15</xdr:col>
      <xdr:colOff>200025</xdr:colOff>
      <xdr:row>17</xdr:row>
      <xdr:rowOff>9525</xdr:rowOff>
    </xdr:to>
    <xdr:sp>
      <xdr:nvSpPr>
        <xdr:cNvPr id="93" name="Line 441"/>
        <xdr:cNvSpPr>
          <a:spLocks/>
        </xdr:cNvSpPr>
      </xdr:nvSpPr>
      <xdr:spPr>
        <a:xfrm flipH="1" flipV="1">
          <a:off x="6429375" y="37338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8</xdr:row>
      <xdr:rowOff>142875</xdr:rowOff>
    </xdr:from>
    <xdr:to>
      <xdr:col>14</xdr:col>
      <xdr:colOff>333375</xdr:colOff>
      <xdr:row>8</xdr:row>
      <xdr:rowOff>142875</xdr:rowOff>
    </xdr:to>
    <xdr:sp>
      <xdr:nvSpPr>
        <xdr:cNvPr id="94" name="Line 442"/>
        <xdr:cNvSpPr>
          <a:spLocks/>
        </xdr:cNvSpPr>
      </xdr:nvSpPr>
      <xdr:spPr>
        <a:xfrm>
          <a:off x="5153025" y="1581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13</xdr:row>
      <xdr:rowOff>142875</xdr:rowOff>
    </xdr:from>
    <xdr:to>
      <xdr:col>21</xdr:col>
      <xdr:colOff>104775</xdr:colOff>
      <xdr:row>16</xdr:row>
      <xdr:rowOff>76200</xdr:rowOff>
    </xdr:to>
    <xdr:sp>
      <xdr:nvSpPr>
        <xdr:cNvPr id="95" name="Line 443"/>
        <xdr:cNvSpPr>
          <a:spLocks/>
        </xdr:cNvSpPr>
      </xdr:nvSpPr>
      <xdr:spPr>
        <a:xfrm flipV="1">
          <a:off x="8715375" y="29527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171450</xdr:rowOff>
    </xdr:from>
    <xdr:to>
      <xdr:col>15</xdr:col>
      <xdr:colOff>200025</xdr:colOff>
      <xdr:row>14</xdr:row>
      <xdr:rowOff>66675</xdr:rowOff>
    </xdr:to>
    <xdr:sp>
      <xdr:nvSpPr>
        <xdr:cNvPr id="96" name="Line 444"/>
        <xdr:cNvSpPr>
          <a:spLocks/>
        </xdr:cNvSpPr>
      </xdr:nvSpPr>
      <xdr:spPr>
        <a:xfrm flipV="1">
          <a:off x="6429375" y="2981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13</xdr:row>
      <xdr:rowOff>180975</xdr:rowOff>
    </xdr:from>
    <xdr:to>
      <xdr:col>17</xdr:col>
      <xdr:colOff>57150</xdr:colOff>
      <xdr:row>14</xdr:row>
      <xdr:rowOff>66675</xdr:rowOff>
    </xdr:to>
    <xdr:sp>
      <xdr:nvSpPr>
        <xdr:cNvPr id="97" name="Line 445"/>
        <xdr:cNvSpPr>
          <a:spLocks/>
        </xdr:cNvSpPr>
      </xdr:nvSpPr>
      <xdr:spPr>
        <a:xfrm flipV="1">
          <a:off x="7200900" y="2990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247650</xdr:rowOff>
    </xdr:from>
    <xdr:to>
      <xdr:col>17</xdr:col>
      <xdr:colOff>66675</xdr:colOff>
      <xdr:row>13</xdr:row>
      <xdr:rowOff>247650</xdr:rowOff>
    </xdr:to>
    <xdr:sp>
      <xdr:nvSpPr>
        <xdr:cNvPr id="98" name="Line 446"/>
        <xdr:cNvSpPr>
          <a:spLocks/>
        </xdr:cNvSpPr>
      </xdr:nvSpPr>
      <xdr:spPr>
        <a:xfrm>
          <a:off x="6429375" y="30575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13</xdr:row>
      <xdr:rowOff>247650</xdr:rowOff>
    </xdr:from>
    <xdr:to>
      <xdr:col>21</xdr:col>
      <xdr:colOff>95250</xdr:colOff>
      <xdr:row>13</xdr:row>
      <xdr:rowOff>247650</xdr:rowOff>
    </xdr:to>
    <xdr:sp>
      <xdr:nvSpPr>
        <xdr:cNvPr id="99" name="Line 447"/>
        <xdr:cNvSpPr>
          <a:spLocks/>
        </xdr:cNvSpPr>
      </xdr:nvSpPr>
      <xdr:spPr>
        <a:xfrm>
          <a:off x="7191375" y="30575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14</xdr:row>
      <xdr:rowOff>123825</xdr:rowOff>
    </xdr:from>
    <xdr:to>
      <xdr:col>23</xdr:col>
      <xdr:colOff>19050</xdr:colOff>
      <xdr:row>14</xdr:row>
      <xdr:rowOff>123825</xdr:rowOff>
    </xdr:to>
    <xdr:sp>
      <xdr:nvSpPr>
        <xdr:cNvPr id="100" name="Line 448"/>
        <xdr:cNvSpPr>
          <a:spLocks/>
        </xdr:cNvSpPr>
      </xdr:nvSpPr>
      <xdr:spPr>
        <a:xfrm>
          <a:off x="9153525" y="32004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409575</xdr:colOff>
      <xdr:row>14</xdr:row>
      <xdr:rowOff>123825</xdr:rowOff>
    </xdr:from>
    <xdr:to>
      <xdr:col>22</xdr:col>
      <xdr:colOff>409575</xdr:colOff>
      <xdr:row>18</xdr:row>
      <xdr:rowOff>123825</xdr:rowOff>
    </xdr:to>
    <xdr:sp>
      <xdr:nvSpPr>
        <xdr:cNvPr id="101" name="Line 449"/>
        <xdr:cNvSpPr>
          <a:spLocks/>
        </xdr:cNvSpPr>
      </xdr:nvSpPr>
      <xdr:spPr>
        <a:xfrm flipV="1">
          <a:off x="9477375" y="32004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21</xdr:row>
      <xdr:rowOff>152400</xdr:rowOff>
    </xdr:from>
    <xdr:to>
      <xdr:col>16</xdr:col>
      <xdr:colOff>200025</xdr:colOff>
      <xdr:row>21</xdr:row>
      <xdr:rowOff>152400</xdr:rowOff>
    </xdr:to>
    <xdr:sp>
      <xdr:nvSpPr>
        <xdr:cNvPr id="102" name="Line 451"/>
        <xdr:cNvSpPr>
          <a:spLocks/>
        </xdr:cNvSpPr>
      </xdr:nvSpPr>
      <xdr:spPr>
        <a:xfrm flipH="1">
          <a:off x="6486525" y="47815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266700</xdr:colOff>
      <xdr:row>21</xdr:row>
      <xdr:rowOff>152400</xdr:rowOff>
    </xdr:from>
    <xdr:to>
      <xdr:col>15</xdr:col>
      <xdr:colOff>266700</xdr:colOff>
      <xdr:row>22</xdr:row>
      <xdr:rowOff>0</xdr:rowOff>
    </xdr:to>
    <xdr:sp>
      <xdr:nvSpPr>
        <xdr:cNvPr id="103" name="Line 452"/>
        <xdr:cNvSpPr>
          <a:spLocks/>
        </xdr:cNvSpPr>
      </xdr:nvSpPr>
      <xdr:spPr>
        <a:xfrm>
          <a:off x="6496050" y="4781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11</xdr:row>
      <xdr:rowOff>76200</xdr:rowOff>
    </xdr:from>
    <xdr:to>
      <xdr:col>19</xdr:col>
      <xdr:colOff>161925</xdr:colOff>
      <xdr:row>11</xdr:row>
      <xdr:rowOff>228600</xdr:rowOff>
    </xdr:to>
    <xdr:sp>
      <xdr:nvSpPr>
        <xdr:cNvPr id="104" name="Rectangle 453"/>
        <xdr:cNvSpPr>
          <a:spLocks/>
        </xdr:cNvSpPr>
      </xdr:nvSpPr>
      <xdr:spPr>
        <a:xfrm>
          <a:off x="8048625" y="2352675"/>
          <a:ext cx="17145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10</xdr:row>
      <xdr:rowOff>0</xdr:rowOff>
    </xdr:from>
    <xdr:to>
      <xdr:col>19</xdr:col>
      <xdr:colOff>161925</xdr:colOff>
      <xdr:row>10</xdr:row>
      <xdr:rowOff>161925</xdr:rowOff>
    </xdr:to>
    <xdr:sp>
      <xdr:nvSpPr>
        <xdr:cNvPr id="105" name="Rectangle 454"/>
        <xdr:cNvSpPr>
          <a:spLocks/>
        </xdr:cNvSpPr>
      </xdr:nvSpPr>
      <xdr:spPr>
        <a:xfrm>
          <a:off x="8048625" y="2009775"/>
          <a:ext cx="17145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352425</xdr:colOff>
      <xdr:row>10</xdr:row>
      <xdr:rowOff>171450</xdr:rowOff>
    </xdr:from>
    <xdr:to>
      <xdr:col>18</xdr:col>
      <xdr:colOff>419100</xdr:colOff>
      <xdr:row>10</xdr:row>
      <xdr:rowOff>171450</xdr:rowOff>
    </xdr:to>
    <xdr:sp>
      <xdr:nvSpPr>
        <xdr:cNvPr id="106" name="Line 455"/>
        <xdr:cNvSpPr>
          <a:spLocks/>
        </xdr:cNvSpPr>
      </xdr:nvSpPr>
      <xdr:spPr>
        <a:xfrm flipH="1" flipV="1">
          <a:off x="7953375" y="2181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361950</xdr:colOff>
      <xdr:row>11</xdr:row>
      <xdr:rowOff>76200</xdr:rowOff>
    </xdr:from>
    <xdr:to>
      <xdr:col>18</xdr:col>
      <xdr:colOff>428625</xdr:colOff>
      <xdr:row>11</xdr:row>
      <xdr:rowOff>76200</xdr:rowOff>
    </xdr:to>
    <xdr:sp>
      <xdr:nvSpPr>
        <xdr:cNvPr id="107" name="Line 456"/>
        <xdr:cNvSpPr>
          <a:spLocks/>
        </xdr:cNvSpPr>
      </xdr:nvSpPr>
      <xdr:spPr>
        <a:xfrm flipH="1">
          <a:off x="7962900" y="23526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390525</xdr:colOff>
      <xdr:row>10</xdr:row>
      <xdr:rowOff>161925</xdr:rowOff>
    </xdr:from>
    <xdr:to>
      <xdr:col>18</xdr:col>
      <xdr:colOff>390525</xdr:colOff>
      <xdr:row>11</xdr:row>
      <xdr:rowOff>76200</xdr:rowOff>
    </xdr:to>
    <xdr:sp>
      <xdr:nvSpPr>
        <xdr:cNvPr id="108" name="Line 457"/>
        <xdr:cNvSpPr>
          <a:spLocks/>
        </xdr:cNvSpPr>
      </xdr:nvSpPr>
      <xdr:spPr>
        <a:xfrm>
          <a:off x="7991475" y="21717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9</xdr:row>
      <xdr:rowOff>247650</xdr:rowOff>
    </xdr:from>
    <xdr:to>
      <xdr:col>20</xdr:col>
      <xdr:colOff>38100</xdr:colOff>
      <xdr:row>10</xdr:row>
      <xdr:rowOff>171450</xdr:rowOff>
    </xdr:to>
    <xdr:sp>
      <xdr:nvSpPr>
        <xdr:cNvPr id="109" name="Line 458"/>
        <xdr:cNvSpPr>
          <a:spLocks/>
        </xdr:cNvSpPr>
      </xdr:nvSpPr>
      <xdr:spPr>
        <a:xfrm>
          <a:off x="8343900" y="1990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11</xdr:row>
      <xdr:rowOff>47625</xdr:rowOff>
    </xdr:from>
    <xdr:to>
      <xdr:col>20</xdr:col>
      <xdr:colOff>19050</xdr:colOff>
      <xdr:row>11</xdr:row>
      <xdr:rowOff>228600</xdr:rowOff>
    </xdr:to>
    <xdr:sp>
      <xdr:nvSpPr>
        <xdr:cNvPr id="110" name="Line 459"/>
        <xdr:cNvSpPr>
          <a:spLocks/>
        </xdr:cNvSpPr>
      </xdr:nvSpPr>
      <xdr:spPr>
        <a:xfrm>
          <a:off x="8324850" y="23241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9</xdr:row>
      <xdr:rowOff>257175</xdr:rowOff>
    </xdr:from>
    <xdr:to>
      <xdr:col>20</xdr:col>
      <xdr:colOff>76200</xdr:colOff>
      <xdr:row>9</xdr:row>
      <xdr:rowOff>257175</xdr:rowOff>
    </xdr:to>
    <xdr:sp>
      <xdr:nvSpPr>
        <xdr:cNvPr id="111" name="Line 460"/>
        <xdr:cNvSpPr>
          <a:spLocks/>
        </xdr:cNvSpPr>
      </xdr:nvSpPr>
      <xdr:spPr>
        <a:xfrm>
          <a:off x="8315325" y="2000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11</xdr:row>
      <xdr:rowOff>66675</xdr:rowOff>
    </xdr:from>
    <xdr:to>
      <xdr:col>20</xdr:col>
      <xdr:colOff>57150</xdr:colOff>
      <xdr:row>11</xdr:row>
      <xdr:rowOff>66675</xdr:rowOff>
    </xdr:to>
    <xdr:sp>
      <xdr:nvSpPr>
        <xdr:cNvPr id="112" name="Line 461"/>
        <xdr:cNvSpPr>
          <a:spLocks/>
        </xdr:cNvSpPr>
      </xdr:nvSpPr>
      <xdr:spPr>
        <a:xfrm>
          <a:off x="8315325" y="23431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11</xdr:row>
      <xdr:rowOff>219075</xdr:rowOff>
    </xdr:from>
    <xdr:to>
      <xdr:col>20</xdr:col>
      <xdr:colOff>66675</xdr:colOff>
      <xdr:row>11</xdr:row>
      <xdr:rowOff>219075</xdr:rowOff>
    </xdr:to>
    <xdr:sp>
      <xdr:nvSpPr>
        <xdr:cNvPr id="113" name="Line 462"/>
        <xdr:cNvSpPr>
          <a:spLocks/>
        </xdr:cNvSpPr>
      </xdr:nvSpPr>
      <xdr:spPr>
        <a:xfrm>
          <a:off x="8315325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171450</xdr:rowOff>
    </xdr:from>
    <xdr:to>
      <xdr:col>20</xdr:col>
      <xdr:colOff>85725</xdr:colOff>
      <xdr:row>10</xdr:row>
      <xdr:rowOff>171450</xdr:rowOff>
    </xdr:to>
    <xdr:sp>
      <xdr:nvSpPr>
        <xdr:cNvPr id="114" name="Line 463"/>
        <xdr:cNvSpPr>
          <a:spLocks/>
        </xdr:cNvSpPr>
      </xdr:nvSpPr>
      <xdr:spPr>
        <a:xfrm>
          <a:off x="8305800" y="21812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104775</xdr:rowOff>
    </xdr:from>
    <xdr:to>
      <xdr:col>20</xdr:col>
      <xdr:colOff>0</xdr:colOff>
      <xdr:row>23</xdr:row>
      <xdr:rowOff>76200</xdr:rowOff>
    </xdr:to>
    <xdr:sp>
      <xdr:nvSpPr>
        <xdr:cNvPr id="115" name="Line 464"/>
        <xdr:cNvSpPr>
          <a:spLocks/>
        </xdr:cNvSpPr>
      </xdr:nvSpPr>
      <xdr:spPr>
        <a:xfrm>
          <a:off x="8305800" y="50006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116" name="Line 465"/>
        <xdr:cNvSpPr>
          <a:spLocks/>
        </xdr:cNvSpPr>
      </xdr:nvSpPr>
      <xdr:spPr>
        <a:xfrm>
          <a:off x="8048625" y="5095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34"/>
  <sheetViews>
    <sheetView tabSelected="1" zoomScalePageLayoutView="0" workbookViewId="0" topLeftCell="A1">
      <selection activeCell="C38" sqref="C38"/>
    </sheetView>
  </sheetViews>
  <sheetFormatPr defaultColWidth="11.421875" defaultRowHeight="12.75"/>
  <cols>
    <col min="1" max="1" width="2.00390625" style="0" customWidth="1"/>
    <col min="2" max="2" width="12.28125" style="0" customWidth="1"/>
    <col min="3" max="3" width="14.28125" style="0" customWidth="1"/>
    <col min="4" max="4" width="11.00390625" style="0" customWidth="1"/>
    <col min="5" max="5" width="9.57421875" style="0" customWidth="1"/>
    <col min="6" max="6" width="5.7109375" style="0" customWidth="1"/>
    <col min="7" max="7" width="10.140625" style="0" customWidth="1"/>
    <col min="8" max="11" width="1.28515625" style="0" customWidth="1"/>
    <col min="12" max="12" width="6.8515625" style="0" customWidth="1"/>
    <col min="13" max="13" width="6.00390625" style="0" customWidth="1"/>
    <col min="14" max="14" width="3.57421875" style="0" customWidth="1"/>
    <col min="15" max="19" width="6.8515625" style="0" customWidth="1"/>
    <col min="20" max="20" width="3.7109375" style="0" customWidth="1"/>
    <col min="21" max="21" width="4.57421875" style="0" customWidth="1"/>
    <col min="22" max="24" width="6.8515625" style="0" customWidth="1"/>
    <col min="29" max="29" width="3.57421875" style="0" customWidth="1"/>
    <col min="30" max="30" width="3.421875" style="0" customWidth="1"/>
    <col min="31" max="38" width="5.00390625" style="0" bestFit="1" customWidth="1"/>
  </cols>
  <sheetData>
    <row r="1" spans="1:38" ht="15.75">
      <c r="A1" s="16"/>
      <c r="B1" s="111" t="s">
        <v>19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AC1" s="1" t="s">
        <v>9</v>
      </c>
      <c r="AD1" s="1"/>
      <c r="AE1" s="1"/>
      <c r="AF1" s="1"/>
      <c r="AG1" s="1"/>
      <c r="AH1" s="1"/>
      <c r="AI1" s="1"/>
      <c r="AJ1" s="1"/>
      <c r="AK1" s="1"/>
      <c r="AL1" s="1"/>
    </row>
    <row r="2" spans="1:38" ht="11.25" customHeight="1">
      <c r="A2" s="9"/>
      <c r="B2" s="9"/>
      <c r="C2" s="9"/>
      <c r="D2" s="9"/>
      <c r="E2" s="9"/>
      <c r="F2" s="9"/>
      <c r="G2" s="9"/>
      <c r="H2" s="9"/>
      <c r="I2" s="9"/>
      <c r="AC2" s="1" t="s">
        <v>10</v>
      </c>
      <c r="AD2" s="1"/>
      <c r="AE2" s="1"/>
      <c r="AF2" s="1"/>
      <c r="AG2" s="1"/>
      <c r="AH2" s="1"/>
      <c r="AI2" s="1"/>
      <c r="AJ2" s="1"/>
      <c r="AK2" s="1"/>
      <c r="AL2" s="1"/>
    </row>
    <row r="3" spans="1:38" ht="12.75">
      <c r="A3" s="9"/>
      <c r="B3" s="13" t="s">
        <v>1</v>
      </c>
      <c r="C3" s="12"/>
      <c r="D3" s="12"/>
      <c r="E3" s="12"/>
      <c r="F3" s="9"/>
      <c r="G3" s="9"/>
      <c r="H3" s="9"/>
      <c r="I3" s="9"/>
      <c r="AC3" s="109" t="s">
        <v>11</v>
      </c>
      <c r="AD3" s="69" t="s">
        <v>12</v>
      </c>
      <c r="AE3" s="108">
        <v>0.06</v>
      </c>
      <c r="AF3" s="108">
        <v>0.15</v>
      </c>
      <c r="AG3" s="108">
        <v>0.3</v>
      </c>
      <c r="AH3" s="108">
        <v>0.46</v>
      </c>
      <c r="AI3" s="108">
        <v>0.61</v>
      </c>
      <c r="AJ3" s="108">
        <v>0.91</v>
      </c>
      <c r="AK3" s="108">
        <v>1.22</v>
      </c>
      <c r="AL3" s="108">
        <v>1.52</v>
      </c>
    </row>
    <row r="4" spans="1:38" ht="4.5" customHeight="1">
      <c r="A4" s="9"/>
      <c r="B4" s="9"/>
      <c r="C4" s="9"/>
      <c r="D4" s="9"/>
      <c r="E4" s="9"/>
      <c r="F4" s="9"/>
      <c r="G4" s="9"/>
      <c r="H4" s="9"/>
      <c r="I4" s="9"/>
      <c r="AC4" s="110"/>
      <c r="AD4" s="70"/>
      <c r="AE4" s="108"/>
      <c r="AF4" s="108"/>
      <c r="AG4" s="108"/>
      <c r="AH4" s="108"/>
      <c r="AI4" s="108"/>
      <c r="AJ4" s="108"/>
      <c r="AK4" s="108"/>
      <c r="AL4" s="108"/>
    </row>
    <row r="5" spans="1:38" ht="13.5" thickBot="1">
      <c r="A5" s="9"/>
      <c r="B5" s="9"/>
      <c r="C5" s="9"/>
      <c r="D5" s="9"/>
      <c r="E5" s="9"/>
      <c r="F5" s="9"/>
      <c r="G5" s="9"/>
      <c r="H5" s="9"/>
      <c r="I5" s="9"/>
      <c r="AC5" s="108">
        <v>0.15</v>
      </c>
      <c r="AD5" s="108"/>
      <c r="AE5" s="68">
        <v>1.97</v>
      </c>
      <c r="AF5" s="68">
        <v>2.08</v>
      </c>
      <c r="AG5" s="68">
        <v>2.86</v>
      </c>
      <c r="AH5" s="68">
        <v>2.44</v>
      </c>
      <c r="AI5" s="68">
        <v>2.45</v>
      </c>
      <c r="AJ5" s="68">
        <v>2.59</v>
      </c>
      <c r="AK5" s="68">
        <v>2.71</v>
      </c>
      <c r="AL5" s="68">
        <v>2.81</v>
      </c>
    </row>
    <row r="6" spans="2:38" ht="13.5" thickBot="1">
      <c r="B6" s="14" t="s">
        <v>0</v>
      </c>
      <c r="L6" s="118" t="s">
        <v>2</v>
      </c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20"/>
      <c r="AC6" s="108">
        <v>0.3</v>
      </c>
      <c r="AD6" s="108"/>
      <c r="AE6" s="68">
        <v>1.92</v>
      </c>
      <c r="AF6" s="68">
        <v>1.94</v>
      </c>
      <c r="AG6" s="68">
        <v>2.04</v>
      </c>
      <c r="AH6" s="68">
        <v>2.15</v>
      </c>
      <c r="AI6" s="68">
        <v>2.25</v>
      </c>
      <c r="AJ6" s="68">
        <v>2.42</v>
      </c>
      <c r="AK6" s="68">
        <v>2.44</v>
      </c>
      <c r="AL6" s="68">
        <v>2.51</v>
      </c>
    </row>
    <row r="7" spans="2:38" s="1" customFormat="1" ht="21" customHeight="1">
      <c r="B7" s="1" t="s">
        <v>3</v>
      </c>
      <c r="G7" s="57">
        <v>0.6</v>
      </c>
      <c r="L7" s="40"/>
      <c r="M7" s="41"/>
      <c r="N7" s="41"/>
      <c r="O7" s="41"/>
      <c r="P7" s="41"/>
      <c r="Q7" s="41"/>
      <c r="R7" s="41"/>
      <c r="S7" s="42"/>
      <c r="T7" s="42"/>
      <c r="U7" s="43"/>
      <c r="V7" s="44"/>
      <c r="W7" s="44"/>
      <c r="X7" s="15"/>
      <c r="AC7" s="108">
        <v>0.61</v>
      </c>
      <c r="AD7" s="108"/>
      <c r="AE7" s="68">
        <v>1.91</v>
      </c>
      <c r="AF7" s="68">
        <v>1.89</v>
      </c>
      <c r="AG7" s="68">
        <v>1.93</v>
      </c>
      <c r="AH7" s="68">
        <v>1.99</v>
      </c>
      <c r="AI7" s="68">
        <v>2.04</v>
      </c>
      <c r="AJ7" s="68">
        <v>2.14</v>
      </c>
      <c r="AK7" s="68">
        <v>2.23</v>
      </c>
      <c r="AL7" s="68">
        <v>2.32</v>
      </c>
    </row>
    <row r="8" spans="2:38" s="1" customFormat="1" ht="21" customHeight="1">
      <c r="B8" s="1" t="s">
        <v>13</v>
      </c>
      <c r="G8" s="4">
        <v>1.7</v>
      </c>
      <c r="L8" s="40"/>
      <c r="M8" s="41"/>
      <c r="N8" s="41"/>
      <c r="O8" s="41"/>
      <c r="P8" s="41"/>
      <c r="Q8" s="41"/>
      <c r="R8" s="41"/>
      <c r="S8" s="42"/>
      <c r="T8" s="6"/>
      <c r="U8" s="43"/>
      <c r="V8" s="45"/>
      <c r="W8" s="45"/>
      <c r="X8" s="15"/>
      <c r="AC8" s="108">
        <v>0.91</v>
      </c>
      <c r="AD8" s="108"/>
      <c r="AE8" s="68">
        <v>1.9</v>
      </c>
      <c r="AF8" s="68">
        <v>1.87</v>
      </c>
      <c r="AG8" s="68">
        <v>1.89</v>
      </c>
      <c r="AH8" s="68">
        <v>1.92</v>
      </c>
      <c r="AI8" s="68">
        <v>1.96</v>
      </c>
      <c r="AJ8" s="68">
        <v>2.03</v>
      </c>
      <c r="AK8" s="68">
        <v>2.1</v>
      </c>
      <c r="AL8" s="68">
        <v>2.17</v>
      </c>
    </row>
    <row r="9" spans="2:38" s="1" customFormat="1" ht="24" customHeight="1">
      <c r="B9" s="1" t="s">
        <v>8</v>
      </c>
      <c r="G9" s="4">
        <v>1.51</v>
      </c>
      <c r="L9" s="46"/>
      <c r="M9" s="93" t="s">
        <v>5</v>
      </c>
      <c r="N9" s="93"/>
      <c r="O9" s="93"/>
      <c r="P9" s="90"/>
      <c r="Q9" s="42"/>
      <c r="R9" s="94">
        <f>R24</f>
        <v>2.1</v>
      </c>
      <c r="S9" s="95"/>
      <c r="T9" s="7"/>
      <c r="U9" s="26"/>
      <c r="V9" s="33"/>
      <c r="W9" s="21"/>
      <c r="X9" s="62"/>
      <c r="AC9" s="108">
        <v>1.52</v>
      </c>
      <c r="AD9" s="108"/>
      <c r="AE9" s="68">
        <v>1.9</v>
      </c>
      <c r="AF9" s="68">
        <v>1.86</v>
      </c>
      <c r="AG9" s="68">
        <v>1.86</v>
      </c>
      <c r="AH9" s="68">
        <v>1.87</v>
      </c>
      <c r="AI9" s="68">
        <v>1.89</v>
      </c>
      <c r="AJ9" s="68">
        <v>1.94</v>
      </c>
      <c r="AK9" s="68">
        <v>1.98</v>
      </c>
      <c r="AL9" s="68">
        <v>2.03</v>
      </c>
    </row>
    <row r="10" spans="2:38" s="1" customFormat="1" ht="21" customHeight="1">
      <c r="B10" s="1" t="s">
        <v>20</v>
      </c>
      <c r="G10" s="4">
        <v>1.51</v>
      </c>
      <c r="L10" s="46"/>
      <c r="M10" s="42"/>
      <c r="N10" s="42"/>
      <c r="O10" s="42"/>
      <c r="P10" s="33">
        <v>0.1</v>
      </c>
      <c r="Q10" s="21"/>
      <c r="R10" s="42"/>
      <c r="S10" s="42"/>
      <c r="T10" s="2"/>
      <c r="U10" s="42"/>
      <c r="V10" s="42"/>
      <c r="W10" s="43"/>
      <c r="X10" s="15"/>
      <c r="AC10" s="108">
        <v>3.05</v>
      </c>
      <c r="AD10" s="108"/>
      <c r="AE10" s="68">
        <v>1.9</v>
      </c>
      <c r="AF10" s="68">
        <v>1.85</v>
      </c>
      <c r="AG10" s="68">
        <v>1.84</v>
      </c>
      <c r="AH10" s="68">
        <v>1.84</v>
      </c>
      <c r="AI10" s="68">
        <v>1.84</v>
      </c>
      <c r="AJ10" s="68">
        <v>1.86</v>
      </c>
      <c r="AK10" s="68">
        <v>1.88</v>
      </c>
      <c r="AL10" s="68">
        <v>1.91</v>
      </c>
    </row>
    <row r="11" spans="2:24" s="1" customFormat="1" ht="21" customHeight="1">
      <c r="B11" s="1" t="s">
        <v>4</v>
      </c>
      <c r="G11" s="18">
        <v>3514.13</v>
      </c>
      <c r="L11" s="121"/>
      <c r="M11" s="94"/>
      <c r="N11" s="54"/>
      <c r="O11" s="94"/>
      <c r="P11" s="42"/>
      <c r="Q11" s="104">
        <f>G8</f>
        <v>1.7</v>
      </c>
      <c r="R11" s="102">
        <f>P13+P10+Q11</f>
        <v>1.9</v>
      </c>
      <c r="S11" s="106">
        <f>F27</f>
        <v>0.09332000000000001</v>
      </c>
      <c r="T11" s="34"/>
      <c r="U11" s="92">
        <f>U12</f>
        <v>0.09332000000000001</v>
      </c>
      <c r="V11" s="31"/>
      <c r="W11" s="43"/>
      <c r="X11" s="15"/>
    </row>
    <row r="12" spans="12:36" s="1" customFormat="1" ht="21" customHeight="1">
      <c r="L12" s="121"/>
      <c r="M12" s="94"/>
      <c r="N12" s="42"/>
      <c r="O12" s="94"/>
      <c r="P12" s="42"/>
      <c r="Q12" s="95"/>
      <c r="R12" s="102"/>
      <c r="S12" s="107"/>
      <c r="T12" s="42"/>
      <c r="U12" s="91">
        <f>F27</f>
        <v>0.09332000000000001</v>
      </c>
      <c r="V12" s="32"/>
      <c r="W12" s="48"/>
      <c r="X12" s="63"/>
      <c r="AJ12" s="3"/>
    </row>
    <row r="13" spans="8:24" s="1" customFormat="1" ht="21" customHeight="1">
      <c r="H13" s="11"/>
      <c r="I13" s="5"/>
      <c r="L13" s="46"/>
      <c r="M13" s="61"/>
      <c r="N13" s="60"/>
      <c r="O13" s="38"/>
      <c r="P13" s="66">
        <v>0.1</v>
      </c>
      <c r="Q13" s="55"/>
      <c r="R13" s="38"/>
      <c r="S13" s="37"/>
      <c r="T13" s="7"/>
      <c r="U13" s="42"/>
      <c r="V13" s="42"/>
      <c r="W13" s="48"/>
      <c r="X13" s="63"/>
    </row>
    <row r="14" spans="2:38" s="1" customFormat="1" ht="21" customHeight="1">
      <c r="B14" s="77" t="s">
        <v>18</v>
      </c>
      <c r="H14" s="17"/>
      <c r="L14" s="59"/>
      <c r="M14" s="123"/>
      <c r="N14" s="123"/>
      <c r="O14" s="113">
        <f>G11+L16</f>
        <v>3516.38</v>
      </c>
      <c r="P14" s="114"/>
      <c r="Q14" s="76">
        <f>CEILING(P23-W21/TAN(E31*PI()/180),0.05)</f>
        <v>1.5</v>
      </c>
      <c r="R14" s="115">
        <f>R24-Q14</f>
        <v>0.6000000000000001</v>
      </c>
      <c r="S14" s="116"/>
      <c r="T14" s="116"/>
      <c r="U14" s="42"/>
      <c r="V14" s="55"/>
      <c r="W14" s="49"/>
      <c r="X14" s="15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3:24" s="1" customFormat="1" ht="21" customHeight="1">
      <c r="C15" s="1" t="s">
        <v>17</v>
      </c>
      <c r="D15" s="75" t="s">
        <v>6</v>
      </c>
      <c r="E15" s="82">
        <f>G10+E18</f>
        <v>1.8426005813600104</v>
      </c>
      <c r="F15" s="75"/>
      <c r="L15" s="58"/>
      <c r="M15" s="54"/>
      <c r="N15" s="54"/>
      <c r="O15" s="42"/>
      <c r="P15" s="42"/>
      <c r="Q15" s="42"/>
      <c r="R15" s="42"/>
      <c r="S15" s="36"/>
      <c r="T15" s="35"/>
      <c r="U15" s="42"/>
      <c r="V15" s="42"/>
      <c r="W15" s="49"/>
      <c r="X15" s="15"/>
    </row>
    <row r="16" spans="3:24" s="1" customFormat="1" ht="18.75" customHeight="1">
      <c r="C16" s="1" t="s">
        <v>26</v>
      </c>
      <c r="E16" s="81">
        <v>1.84</v>
      </c>
      <c r="F16" s="75"/>
      <c r="H16"/>
      <c r="I16"/>
      <c r="L16" s="112">
        <f>CEILING(1.2*(M16+M18),0.05)</f>
        <v>2.25</v>
      </c>
      <c r="M16" s="122">
        <f>E18</f>
        <v>0.3326005813600104</v>
      </c>
      <c r="N16" s="122"/>
      <c r="O16" s="117">
        <f>E22</f>
        <v>0.23330000000000004</v>
      </c>
      <c r="P16" s="117"/>
      <c r="Q16" s="27"/>
      <c r="R16" s="27"/>
      <c r="S16" s="27"/>
      <c r="T16" s="27"/>
      <c r="U16" s="27"/>
      <c r="V16" s="42"/>
      <c r="W16" s="42"/>
      <c r="X16" s="15"/>
    </row>
    <row r="17" spans="2:24" s="1" customFormat="1" ht="15.75" customHeight="1">
      <c r="B17" s="3"/>
      <c r="C17" s="3" t="s">
        <v>16</v>
      </c>
      <c r="D17" s="3"/>
      <c r="E17" s="80">
        <v>1.6334798837279978</v>
      </c>
      <c r="F17" s="83"/>
      <c r="G17" s="79"/>
      <c r="H17"/>
      <c r="I17"/>
      <c r="J17" s="3"/>
      <c r="K17" s="3"/>
      <c r="L17" s="112"/>
      <c r="M17" s="122"/>
      <c r="N17" s="122"/>
      <c r="O17" s="117"/>
      <c r="P17" s="117"/>
      <c r="Q17" s="27"/>
      <c r="R17" s="27"/>
      <c r="S17" s="27"/>
      <c r="T17" s="27"/>
      <c r="U17" s="27"/>
      <c r="V17" s="42"/>
      <c r="W17" s="42"/>
      <c r="X17" s="65">
        <f>O14-V18</f>
        <v>1.550000000000182</v>
      </c>
    </row>
    <row r="18" spans="3:24" s="1" customFormat="1" ht="16.5" customHeight="1">
      <c r="C18" s="1" t="s">
        <v>15</v>
      </c>
      <c r="D18" s="75" t="s">
        <v>6</v>
      </c>
      <c r="E18" s="84">
        <f>(G7/(E16*G8))^(2/3)</f>
        <v>0.3326005813600104</v>
      </c>
      <c r="F18" s="75"/>
      <c r="H18"/>
      <c r="I18"/>
      <c r="L18" s="74"/>
      <c r="M18" s="100">
        <f>G10</f>
        <v>1.51</v>
      </c>
      <c r="N18" s="100"/>
      <c r="O18" s="67"/>
      <c r="P18" s="39"/>
      <c r="Q18" s="39"/>
      <c r="R18" s="42"/>
      <c r="S18" s="42"/>
      <c r="T18" s="25"/>
      <c r="U18" s="47"/>
      <c r="V18" s="101">
        <f>O14-L16+M18-M20+X21</f>
        <v>3514.83</v>
      </c>
      <c r="W18" s="101"/>
      <c r="X18" s="15"/>
    </row>
    <row r="19" spans="3:24" s="1" customFormat="1" ht="21" customHeight="1">
      <c r="C19" s="1" t="s">
        <v>21</v>
      </c>
      <c r="D19" s="75" t="s">
        <v>6</v>
      </c>
      <c r="E19" s="85">
        <f>G7/E17</f>
        <v>0.3673139816271592</v>
      </c>
      <c r="F19" s="75"/>
      <c r="H19"/>
      <c r="I19"/>
      <c r="J19"/>
      <c r="K19"/>
      <c r="L19" s="46"/>
      <c r="M19" s="42"/>
      <c r="N19" s="42"/>
      <c r="O19" s="42"/>
      <c r="P19" s="42"/>
      <c r="Q19" s="42"/>
      <c r="R19" s="42"/>
      <c r="S19" s="105">
        <f>R24-S23</f>
        <v>1.91336</v>
      </c>
      <c r="T19" s="105"/>
      <c r="U19" s="105"/>
      <c r="V19" s="42"/>
      <c r="W19" s="42"/>
      <c r="X19" s="15"/>
    </row>
    <row r="20" spans="2:38" s="3" customFormat="1" ht="14.25" customHeight="1">
      <c r="B20" s="1"/>
      <c r="C20" s="1" t="s">
        <v>14</v>
      </c>
      <c r="D20" s="75" t="s">
        <v>6</v>
      </c>
      <c r="E20" s="86">
        <f>E19^2/(9.81*G9^3)</f>
        <v>0.003994616306125098</v>
      </c>
      <c r="F20" s="75"/>
      <c r="G20" s="1"/>
      <c r="H20"/>
      <c r="I20"/>
      <c r="J20"/>
      <c r="K20"/>
      <c r="L20" s="46"/>
      <c r="M20" s="99">
        <f>G9</f>
        <v>1.51</v>
      </c>
      <c r="N20" s="99"/>
      <c r="O20" s="99"/>
      <c r="P20" s="42"/>
      <c r="Q20" s="42"/>
      <c r="R20" s="42"/>
      <c r="S20" s="8"/>
      <c r="T20" s="19"/>
      <c r="U20" s="20"/>
      <c r="V20" s="24"/>
      <c r="W20" s="42"/>
      <c r="X20" s="15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3:24" s="1" customFormat="1" ht="15" customHeight="1">
      <c r="C21" s="1" t="s">
        <v>25</v>
      </c>
      <c r="E21" s="85">
        <f>4.3*E20^0.27*G9</f>
        <v>1.461650945703946</v>
      </c>
      <c r="F21" s="75"/>
      <c r="H21"/>
      <c r="I21"/>
      <c r="J21"/>
      <c r="K21"/>
      <c r="L21" s="46"/>
      <c r="M21" s="42"/>
      <c r="N21" s="42"/>
      <c r="O21" s="53"/>
      <c r="P21" s="96"/>
      <c r="Q21" s="96"/>
      <c r="R21" s="42"/>
      <c r="S21" s="22"/>
      <c r="T21" s="19"/>
      <c r="U21" s="91">
        <f>F29</f>
        <v>0.501595</v>
      </c>
      <c r="V21" s="64"/>
      <c r="W21" s="102"/>
      <c r="X21" s="65">
        <f>CEILING(U21*1.3,0.05)</f>
        <v>0.7000000000000001</v>
      </c>
    </row>
    <row r="22" spans="3:25" s="1" customFormat="1" ht="21" customHeight="1">
      <c r="C22" s="3" t="s">
        <v>23</v>
      </c>
      <c r="D22" s="75" t="s">
        <v>6</v>
      </c>
      <c r="E22" s="78">
        <v>0.23330000000000004</v>
      </c>
      <c r="F22" s="75"/>
      <c r="H22"/>
      <c r="I22"/>
      <c r="J22"/>
      <c r="K22"/>
      <c r="L22" s="46"/>
      <c r="M22" s="42"/>
      <c r="N22" s="42"/>
      <c r="O22" s="42"/>
      <c r="P22" s="97">
        <f>V18-X21</f>
        <v>3514.13</v>
      </c>
      <c r="Q22" s="98"/>
      <c r="R22" s="28" t="s">
        <v>27</v>
      </c>
      <c r="S22" s="72">
        <f>S23</f>
        <v>0.18664000000000003</v>
      </c>
      <c r="T22" s="50"/>
      <c r="U22" s="56">
        <f>F28</f>
        <v>0.09332000000000001</v>
      </c>
      <c r="V22" s="73"/>
      <c r="W22" s="102"/>
      <c r="X22" s="15"/>
      <c r="Y22" s="10"/>
    </row>
    <row r="23" spans="3:25" s="1" customFormat="1" ht="15.75" customHeight="1">
      <c r="C23" s="1" t="s">
        <v>24</v>
      </c>
      <c r="D23" s="75" t="s">
        <v>6</v>
      </c>
      <c r="E23" s="87">
        <f>G7/(E17*E22)</f>
        <v>1.5744276966444886</v>
      </c>
      <c r="F23" s="75"/>
      <c r="H23"/>
      <c r="I23"/>
      <c r="J23"/>
      <c r="K23"/>
      <c r="L23" s="46"/>
      <c r="M23" s="42"/>
      <c r="N23" s="42"/>
      <c r="O23" s="42"/>
      <c r="P23" s="103">
        <f>E21</f>
        <v>1.461650945703946</v>
      </c>
      <c r="Q23" s="103"/>
      <c r="R23" s="103"/>
      <c r="S23" s="71">
        <f>0.8*E22</f>
        <v>0.18664000000000003</v>
      </c>
      <c r="T23" s="33">
        <f>U22</f>
        <v>0.09332000000000001</v>
      </c>
      <c r="U23" s="33"/>
      <c r="V23" s="54"/>
      <c r="W23" s="42"/>
      <c r="X23" s="15"/>
      <c r="Y23" s="10"/>
    </row>
    <row r="24" spans="2:25" s="1" customFormat="1" ht="16.5" customHeight="1">
      <c r="B24" s="1" t="s">
        <v>22</v>
      </c>
      <c r="E24" s="87">
        <f>E22*0.8</f>
        <v>0.18664000000000003</v>
      </c>
      <c r="F24" s="75"/>
      <c r="H24"/>
      <c r="I24"/>
      <c r="J24"/>
      <c r="K24"/>
      <c r="L24" s="46"/>
      <c r="M24" s="42"/>
      <c r="N24" s="42"/>
      <c r="O24" s="42"/>
      <c r="P24" s="42"/>
      <c r="Q24" s="42"/>
      <c r="R24" s="101">
        <f>CEILING(F26,0.05)</f>
        <v>2.1</v>
      </c>
      <c r="S24" s="101"/>
      <c r="T24" s="7"/>
      <c r="U24" s="28"/>
      <c r="V24" s="28"/>
      <c r="W24" s="28"/>
      <c r="X24" s="15"/>
      <c r="Y24" s="10"/>
    </row>
    <row r="25" spans="2:24" s="1" customFormat="1" ht="16.5" customHeight="1" thickBot="1">
      <c r="B25" s="1" t="s">
        <v>29</v>
      </c>
      <c r="E25" s="75"/>
      <c r="F25" s="87">
        <f>P23+S23</f>
        <v>1.648290945703946</v>
      </c>
      <c r="H25"/>
      <c r="I25"/>
      <c r="J25"/>
      <c r="K25"/>
      <c r="L25" s="51"/>
      <c r="M25" s="52"/>
      <c r="N25" s="52"/>
      <c r="O25" s="52"/>
      <c r="P25" s="52"/>
      <c r="Q25" s="52"/>
      <c r="R25" s="52"/>
      <c r="S25" s="52"/>
      <c r="T25" s="29"/>
      <c r="U25" s="29"/>
      <c r="V25" s="29"/>
      <c r="W25" s="29"/>
      <c r="X25" s="30" t="s">
        <v>7</v>
      </c>
    </row>
    <row r="26" spans="2:20" s="1" customFormat="1" ht="12.75" customHeight="1">
      <c r="B26" s="1" t="s">
        <v>33</v>
      </c>
      <c r="E26" s="75"/>
      <c r="F26" s="87">
        <f>E21+2.55*E22</f>
        <v>2.0565659457039462</v>
      </c>
      <c r="H26"/>
      <c r="I26"/>
      <c r="J26"/>
      <c r="K26"/>
      <c r="T26" s="23"/>
    </row>
    <row r="27" spans="2:20" s="1" customFormat="1" ht="12.75" customHeight="1">
      <c r="B27" s="1" t="s">
        <v>31</v>
      </c>
      <c r="E27" s="75"/>
      <c r="F27" s="87">
        <f>0.4*E22</f>
        <v>0.09332000000000001</v>
      </c>
      <c r="H27"/>
      <c r="I27"/>
      <c r="J27"/>
      <c r="K27"/>
      <c r="T27" s="23"/>
    </row>
    <row r="28" spans="2:20" s="1" customFormat="1" ht="12.75" customHeight="1">
      <c r="B28" s="1" t="s">
        <v>30</v>
      </c>
      <c r="E28" s="75"/>
      <c r="F28" s="87">
        <f>E22*0.4</f>
        <v>0.09332000000000001</v>
      </c>
      <c r="H28"/>
      <c r="I28"/>
      <c r="J28"/>
      <c r="K28"/>
      <c r="T28" s="23"/>
    </row>
    <row r="29" spans="2:20" s="1" customFormat="1" ht="16.5" customHeight="1">
      <c r="B29" s="1" t="s">
        <v>32</v>
      </c>
      <c r="C29"/>
      <c r="D29"/>
      <c r="E29" s="10"/>
      <c r="F29" s="88">
        <f>2.15*E22</f>
        <v>0.501595</v>
      </c>
      <c r="G29"/>
      <c r="H29"/>
      <c r="I29"/>
      <c r="J29"/>
      <c r="K29"/>
      <c r="T29" s="23"/>
    </row>
    <row r="30" spans="2:20" s="1" customFormat="1" ht="16.5" customHeight="1">
      <c r="B30"/>
      <c r="C30"/>
      <c r="D30"/>
      <c r="E30" s="10"/>
      <c r="F30" s="10"/>
      <c r="G30"/>
      <c r="H30"/>
      <c r="I30"/>
      <c r="J30"/>
      <c r="K30"/>
      <c r="T30" s="23"/>
    </row>
    <row r="31" spans="3:20" s="1" customFormat="1" ht="12.75" customHeight="1">
      <c r="C31" s="1" t="s">
        <v>28</v>
      </c>
      <c r="E31" s="89">
        <f>180/PI()*ACOS(1.06/(G9/E22+1.5)^0.5)</f>
        <v>67.94998301252853</v>
      </c>
      <c r="F31" s="10"/>
      <c r="G31"/>
      <c r="H31"/>
      <c r="I31"/>
      <c r="J31"/>
      <c r="K31"/>
      <c r="T31" s="23"/>
    </row>
    <row r="32" spans="1:20" s="1" customFormat="1" ht="12.75" customHeight="1">
      <c r="A32"/>
      <c r="B32"/>
      <c r="C32"/>
      <c r="D32"/>
      <c r="E32"/>
      <c r="F32"/>
      <c r="G32"/>
      <c r="H32"/>
      <c r="I32"/>
      <c r="J32"/>
      <c r="K32"/>
      <c r="T32" s="23"/>
    </row>
    <row r="33" spans="2:3" ht="12.75">
      <c r="B33" s="124" t="s">
        <v>34</v>
      </c>
      <c r="C33" s="124"/>
    </row>
    <row r="34" spans="2:3" ht="12.75">
      <c r="B34" s="124"/>
      <c r="C34" s="124" t="s">
        <v>35</v>
      </c>
    </row>
  </sheetData>
  <sheetProtection password="80CC" sheet="1" objects="1" scenarios="1"/>
  <mergeCells count="40">
    <mergeCell ref="B1:X1"/>
    <mergeCell ref="L16:L17"/>
    <mergeCell ref="R11:R12"/>
    <mergeCell ref="O14:P14"/>
    <mergeCell ref="R14:T14"/>
    <mergeCell ref="O16:P17"/>
    <mergeCell ref="L6:X6"/>
    <mergeCell ref="L11:L12"/>
    <mergeCell ref="M16:N17"/>
    <mergeCell ref="M14:N14"/>
    <mergeCell ref="AC9:AD9"/>
    <mergeCell ref="AC10:AD10"/>
    <mergeCell ref="AE3:AE4"/>
    <mergeCell ref="AF3:AF4"/>
    <mergeCell ref="AC5:AD5"/>
    <mergeCell ref="AC6:AD6"/>
    <mergeCell ref="AC7:AD7"/>
    <mergeCell ref="AC8:AD8"/>
    <mergeCell ref="AK3:AK4"/>
    <mergeCell ref="AL3:AL4"/>
    <mergeCell ref="AC3:AC4"/>
    <mergeCell ref="AG3:AG4"/>
    <mergeCell ref="AH3:AH4"/>
    <mergeCell ref="AI3:AI4"/>
    <mergeCell ref="AJ3:AJ4"/>
    <mergeCell ref="R24:S24"/>
    <mergeCell ref="W21:W22"/>
    <mergeCell ref="P23:R23"/>
    <mergeCell ref="Q11:Q12"/>
    <mergeCell ref="V18:W18"/>
    <mergeCell ref="S19:U19"/>
    <mergeCell ref="S11:S12"/>
    <mergeCell ref="M9:O9"/>
    <mergeCell ref="R9:S9"/>
    <mergeCell ref="P21:Q21"/>
    <mergeCell ref="P22:Q22"/>
    <mergeCell ref="O11:O12"/>
    <mergeCell ref="M20:O20"/>
    <mergeCell ref="M18:N18"/>
    <mergeCell ref="M11:M12"/>
  </mergeCells>
  <printOptions/>
  <pageMargins left="0.44" right="0.26" top="0.64" bottom="0.28" header="0" footer="0"/>
  <pageSetup horizontalDpi="600" verticalDpi="6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</dc:creator>
  <cp:keywords/>
  <dc:description/>
  <cp:lastModifiedBy>Walter</cp:lastModifiedBy>
  <cp:lastPrinted>2005-04-27T00:48:12Z</cp:lastPrinted>
  <dcterms:created xsi:type="dcterms:W3CDTF">2002-03-31T19:53:41Z</dcterms:created>
  <dcterms:modified xsi:type="dcterms:W3CDTF">2013-10-09T01:33:47Z</dcterms:modified>
  <cp:category/>
  <cp:version/>
  <cp:contentType/>
  <cp:contentStatus/>
</cp:coreProperties>
</file>